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gymhartbergacat-my.sharepoint.com/personal/tegischer_lukas_gym-hartberg_ac_at/Documents/Desktop/Schule/02 BEWEGUNG und SPORT/13 WETTKÄMPFE/02 LA-Wettkampf/01 VORLAGE/"/>
    </mc:Choice>
  </mc:AlternateContent>
  <xr:revisionPtr revIDLastSave="38" documentId="13_ncr:1_{25130379-9C5E-4038-A569-5EB88F63E249}" xr6:coauthVersionLast="47" xr6:coauthVersionMax="47" xr10:uidLastSave="{5BE9AFFC-1C99-4CAB-B35A-1861CEC0DEF3}"/>
  <bookViews>
    <workbookView xWindow="-110" yWindow="-110" windowWidth="19420" windowHeight="11500" activeTab="4" xr2:uid="{00000000-000D-0000-FFFF-FFFF00000000}"/>
  </bookViews>
  <sheets>
    <sheet name="M5" sheetId="1" r:id="rId1"/>
    <sheet name="M6" sheetId="5" r:id="rId2"/>
    <sheet name="M7" sheetId="6" r:id="rId3"/>
    <sheet name="W5" sheetId="4" r:id="rId4"/>
    <sheet name="W6" sheetId="7" r:id="rId5"/>
    <sheet name="W7" sheetId="8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" i="5" l="1"/>
  <c r="Q4" i="5" s="1"/>
  <c r="R4" i="5" s="1"/>
  <c r="N4" i="7"/>
  <c r="M4" i="8"/>
  <c r="G4" i="1"/>
  <c r="J4" i="7"/>
  <c r="E4" i="8"/>
  <c r="P4" i="8"/>
  <c r="K4" i="8"/>
  <c r="I4" i="8"/>
  <c r="G4" i="8"/>
  <c r="H4" i="4"/>
  <c r="Q4" i="7"/>
  <c r="F4" i="7"/>
  <c r="Q4" i="4"/>
  <c r="L4" i="4"/>
  <c r="F4" i="4"/>
  <c r="P4" i="1"/>
  <c r="K4" i="1"/>
  <c r="E4" i="1"/>
  <c r="P4" i="5"/>
  <c r="I4" i="5"/>
  <c r="E4" i="5"/>
  <c r="M5" i="6"/>
  <c r="P5" i="6"/>
  <c r="K5" i="6"/>
  <c r="G5" i="6"/>
  <c r="I5" i="6"/>
  <c r="E5" i="6"/>
  <c r="H4" i="7"/>
  <c r="L4" i="7"/>
  <c r="I4" i="1"/>
  <c r="M4" i="1"/>
  <c r="G4" i="5"/>
  <c r="K4" i="5"/>
  <c r="J4" i="4"/>
  <c r="N4" i="4"/>
  <c r="Q5" i="6"/>
  <c r="R5" i="6"/>
  <c r="Q4" i="8"/>
  <c r="R4" i="8"/>
  <c r="R4" i="7" l="1"/>
  <c r="S4" i="7" s="1"/>
  <c r="R4" i="4"/>
  <c r="S4" i="4" s="1"/>
  <c r="Q4" i="1"/>
  <c r="R4" i="1" s="1"/>
</calcChain>
</file>

<file path=xl/sharedStrings.xml><?xml version="1.0" encoding="utf-8"?>
<sst xmlns="http://schemas.openxmlformats.org/spreadsheetml/2006/main" count="117" uniqueCount="29">
  <si>
    <t>Name</t>
  </si>
  <si>
    <t>100m</t>
  </si>
  <si>
    <t>Weit</t>
  </si>
  <si>
    <t>Weit_P</t>
  </si>
  <si>
    <t>100_P</t>
  </si>
  <si>
    <t>Hoch</t>
  </si>
  <si>
    <t>Hoch_P</t>
  </si>
  <si>
    <t>Kugel</t>
  </si>
  <si>
    <t>Kug_P</t>
  </si>
  <si>
    <t>Speer</t>
  </si>
  <si>
    <t>Spe_P</t>
  </si>
  <si>
    <t>min</t>
  </si>
  <si>
    <t>sec</t>
  </si>
  <si>
    <t>1500_P</t>
  </si>
  <si>
    <t>GESAMT</t>
  </si>
  <si>
    <t>1500m</t>
  </si>
  <si>
    <t>Riege</t>
  </si>
  <si>
    <t>800m</t>
  </si>
  <si>
    <t>800_P</t>
  </si>
  <si>
    <t>Notenschlüssel</t>
  </si>
  <si>
    <t>Note</t>
  </si>
  <si>
    <t>sec,hsec</t>
  </si>
  <si>
    <t>Faktor 1,4</t>
  </si>
  <si>
    <t>LA-Wettkampf Burschen 6. Klasse - PUNKTERECHNER</t>
  </si>
  <si>
    <t>LA-Wettkampf Burschen 5. Klasse - PUNKTERECHNER</t>
  </si>
  <si>
    <t>LA-Wettkampf Burschen 7. Klasse - PUNKTERECHNER</t>
  </si>
  <si>
    <t>LA-Wettkampf Mädchen 5. Klasse - PUNKTERECHNER</t>
  </si>
  <si>
    <t>LA-Wettkampf Mädchen 6. Klasse - PUNKTERECHNER</t>
  </si>
  <si>
    <t>LA-Wettkampf Mädchen 7. Klasse - PUNKTERECHNER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</si>
</sst>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#"/>
    <numFmt numFmtId="165" formatCode="0#.00"/>
  </numFmts>
  <fonts count="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Verdana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2" fontId="3" fillId="0" borderId="0" xfId="0" applyNumberFormat="1" applyFont="1" applyAlignment="1" applyProtection="1">
      <alignment horizontal="left"/>
      <protection locked="0"/>
    </xf>
    <xf numFmtId="1" fontId="3" fillId="0" borderId="0" xfId="0" applyNumberFormat="1" applyFont="1" applyAlignment="1" applyProtection="1">
      <alignment horizontal="left"/>
      <protection hidden="1"/>
    </xf>
    <xf numFmtId="164" fontId="3" fillId="0" borderId="0" xfId="0" applyNumberFormat="1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left" vertical="center"/>
      <protection hidden="1"/>
    </xf>
    <xf numFmtId="0" fontId="3" fillId="3" borderId="1" xfId="0" applyFont="1" applyFill="1" applyBorder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left"/>
      <protection hidden="1"/>
    </xf>
    <xf numFmtId="0" fontId="4" fillId="0" borderId="1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/>
      <protection hidden="1"/>
    </xf>
    <xf numFmtId="0" fontId="0" fillId="0" borderId="0" xfId="0" applyAlignment="1" applyProtection="1">
      <alignment horizontal="center" vertical="center"/>
      <protection locked="0"/>
    </xf>
    <xf numFmtId="165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 applyProtection="1">
      <alignment horizontal="center" vertical="center"/>
      <protection locked="0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 applyProtection="1">
      <alignment horizontal="center" vertical="center"/>
      <protection hidden="1"/>
    </xf>
    <xf numFmtId="1" fontId="3" fillId="0" borderId="1" xfId="0" applyNumberFormat="1" applyFont="1" applyBorder="1" applyAlignment="1" applyProtection="1">
      <alignment horizontal="center" vertical="center"/>
      <protection locked="0" hidden="1"/>
    </xf>
    <xf numFmtId="164" fontId="3" fillId="0" borderId="1" xfId="0" applyNumberFormat="1" applyFont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3" fillId="3" borderId="1" xfId="0" applyFont="1" applyFill="1" applyBorder="1" applyAlignment="1" applyProtection="1">
      <alignment horizontal="center" vertical="center"/>
      <protection hidden="1"/>
    </xf>
    <xf numFmtId="0" fontId="6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423334</xdr:colOff>
      <xdr:row>4</xdr:row>
      <xdr:rowOff>75874</xdr:rowOff>
    </xdr:from>
    <xdr:to>
      <xdr:col>17</xdr:col>
      <xdr:colOff>31751</xdr:colOff>
      <xdr:row>12</xdr:row>
      <xdr:rowOff>5870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E939DD9-718F-C947-8712-F54327DEC0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32275" y="1069462"/>
          <a:ext cx="2858123" cy="11850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231043</xdr:colOff>
      <xdr:row>4</xdr:row>
      <xdr:rowOff>150708</xdr:rowOff>
    </xdr:from>
    <xdr:to>
      <xdr:col>16</xdr:col>
      <xdr:colOff>399676</xdr:colOff>
      <xdr:row>12</xdr:row>
      <xdr:rowOff>109702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B66C48F-0B69-2A46-9551-7A3786EE24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885343" y="4754458"/>
          <a:ext cx="2950307" cy="12797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419258</xdr:colOff>
      <xdr:row>6</xdr:row>
      <xdr:rowOff>38652</xdr:rowOff>
    </xdr:from>
    <xdr:to>
      <xdr:col>17</xdr:col>
      <xdr:colOff>17142</xdr:colOff>
      <xdr:row>15</xdr:row>
      <xdr:rowOff>138795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2DB7838-2977-4848-A161-89717DE56F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185084" y="3495261"/>
          <a:ext cx="3562493" cy="154131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292100</xdr:colOff>
      <xdr:row>5</xdr:row>
      <xdr:rowOff>121709</xdr:rowOff>
    </xdr:from>
    <xdr:to>
      <xdr:col>19</xdr:col>
      <xdr:colOff>2688</xdr:colOff>
      <xdr:row>15</xdr:row>
      <xdr:rowOff>51006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E185FB9-D485-104A-BEF2-08FF05A9E3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726267" y="3466042"/>
          <a:ext cx="3605254" cy="15167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289860</xdr:colOff>
      <xdr:row>4</xdr:row>
      <xdr:rowOff>117290</xdr:rowOff>
    </xdr:from>
    <xdr:to>
      <xdr:col>17</xdr:col>
      <xdr:colOff>552824</xdr:colOff>
      <xdr:row>13</xdr:row>
      <xdr:rowOff>78125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4CD5001-5983-DD42-A125-EC2F9C14FD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635625" y="1073525"/>
          <a:ext cx="3288552" cy="137277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224691</xdr:colOff>
      <xdr:row>5</xdr:row>
      <xdr:rowOff>19538</xdr:rowOff>
    </xdr:from>
    <xdr:to>
      <xdr:col>16</xdr:col>
      <xdr:colOff>414786</xdr:colOff>
      <xdr:row>13</xdr:row>
      <xdr:rowOff>71209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52272A5-72AA-564C-A4B7-13C0F5801D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767383" y="4171461"/>
          <a:ext cx="3444715" cy="1380286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7"/>
  <sheetViews>
    <sheetView zoomScale="85" zoomScaleNormal="85" workbookViewId="0">
      <selection activeCell="D4" sqref="D4"/>
    </sheetView>
  </sheetViews>
  <sheetFormatPr baseColWidth="10" defaultColWidth="11.453125" defaultRowHeight="12.5" x14ac:dyDescent="0.25"/>
  <cols>
    <col min="1" max="1" width="3.1796875" style="2" bestFit="1" customWidth="1"/>
    <col min="2" max="2" width="11.36328125" style="2" bestFit="1" customWidth="1"/>
    <col min="3" max="3" width="9" style="1" bestFit="1" customWidth="1"/>
    <col min="4" max="4" width="5.6328125" style="2" bestFit="1" customWidth="1"/>
    <col min="5" max="5" width="6.36328125" style="3" bestFit="1" customWidth="1"/>
    <col min="6" max="6" width="4.6328125" style="2" bestFit="1" customWidth="1"/>
    <col min="7" max="7" width="6.6328125" style="3" bestFit="1" customWidth="1"/>
    <col min="8" max="8" width="5.36328125" style="2" hidden="1" customWidth="1"/>
    <col min="9" max="9" width="7.453125" style="3" hidden="1" customWidth="1"/>
    <col min="10" max="10" width="5.6328125" style="2" bestFit="1" customWidth="1"/>
    <col min="11" max="11" width="6.453125" style="3" bestFit="1" customWidth="1"/>
    <col min="12" max="12" width="5.81640625" style="2" hidden="1" customWidth="1"/>
    <col min="13" max="13" width="6.453125" style="3" hidden="1" customWidth="1"/>
    <col min="14" max="14" width="3.81640625" style="2" bestFit="1" customWidth="1"/>
    <col min="15" max="15" width="8.1796875" style="2" customWidth="1"/>
    <col min="16" max="16" width="7.36328125" style="3" bestFit="1" customWidth="1"/>
    <col min="17" max="17" width="8.36328125" style="3" bestFit="1" customWidth="1"/>
    <col min="18" max="18" width="4.81640625" style="2" bestFit="1" customWidth="1"/>
    <col min="19" max="16384" width="11.453125" style="2"/>
  </cols>
  <sheetData>
    <row r="1" spans="1:22" ht="23.5" customHeight="1" x14ac:dyDescent="0.25">
      <c r="A1" s="43" t="s">
        <v>24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6"/>
      <c r="T1" s="6"/>
      <c r="U1" s="6"/>
      <c r="V1" s="6"/>
    </row>
    <row r="2" spans="1:22" x14ac:dyDescent="0.25">
      <c r="A2" s="6"/>
      <c r="B2" s="6"/>
      <c r="C2" s="6"/>
      <c r="D2" s="6"/>
      <c r="E2" s="21"/>
      <c r="F2" s="6"/>
      <c r="G2" s="21"/>
      <c r="H2" s="6"/>
      <c r="I2" s="21"/>
      <c r="J2" s="6"/>
      <c r="K2" s="21"/>
      <c r="L2" s="6"/>
      <c r="M2" s="21"/>
      <c r="N2" s="38" t="s">
        <v>15</v>
      </c>
      <c r="O2" s="38"/>
      <c r="P2" s="21"/>
      <c r="Q2" s="21"/>
      <c r="R2" s="6"/>
      <c r="S2" s="6"/>
      <c r="T2" s="6"/>
      <c r="U2" s="6"/>
      <c r="V2" s="6"/>
    </row>
    <row r="3" spans="1:22" s="22" customFormat="1" ht="15" customHeight="1" x14ac:dyDescent="0.25">
      <c r="A3" s="26"/>
      <c r="B3" s="41" t="s">
        <v>0</v>
      </c>
      <c r="C3" s="42"/>
      <c r="D3" s="24" t="s">
        <v>1</v>
      </c>
      <c r="E3" s="32" t="s">
        <v>4</v>
      </c>
      <c r="F3" s="24" t="s">
        <v>2</v>
      </c>
      <c r="G3" s="32" t="s">
        <v>3</v>
      </c>
      <c r="H3" s="24" t="s">
        <v>5</v>
      </c>
      <c r="I3" s="32" t="s">
        <v>6</v>
      </c>
      <c r="J3" s="24" t="s">
        <v>7</v>
      </c>
      <c r="K3" s="32" t="s">
        <v>8</v>
      </c>
      <c r="L3" s="24" t="s">
        <v>9</v>
      </c>
      <c r="M3" s="32" t="s">
        <v>10</v>
      </c>
      <c r="N3" s="24" t="s">
        <v>11</v>
      </c>
      <c r="O3" s="24" t="s">
        <v>21</v>
      </c>
      <c r="P3" s="32" t="s">
        <v>13</v>
      </c>
      <c r="Q3" s="33" t="s">
        <v>14</v>
      </c>
      <c r="R3" s="26" t="s">
        <v>20</v>
      </c>
    </row>
    <row r="4" spans="1:22" ht="27" customHeight="1" x14ac:dyDescent="0.25">
      <c r="A4" s="26">
        <v>1</v>
      </c>
      <c r="B4" s="24"/>
      <c r="C4" s="24"/>
      <c r="D4" s="27"/>
      <c r="E4" s="28">
        <f>IF(D4="",0,INT( 25.4347*(EXP(1.81*LN(18-D4)))))</f>
        <v>0</v>
      </c>
      <c r="F4" s="27"/>
      <c r="G4" s="28">
        <f>IF(F4="",0,INT(0.14354*(EXP(1.4*LN((F4*100-220))))))</f>
        <v>0</v>
      </c>
      <c r="H4" s="27"/>
      <c r="I4" s="29">
        <f t="shared" ref="I4" si="0">IF(H4="",0,-61.383*H4^3+489.7*H4^2-317.2*H4-30.427)</f>
        <v>0</v>
      </c>
      <c r="J4" s="27"/>
      <c r="K4" s="28">
        <f>IF(J4="",0,INT(51.39*(EXP(1.05*LN(J4-1.5)))))</f>
        <v>0</v>
      </c>
      <c r="L4" s="27"/>
      <c r="M4" s="29">
        <f t="shared" ref="M4" si="1">IF(L4="",0,0.02232*L4^2+12.738*L4-103.3)</f>
        <v>0</v>
      </c>
      <c r="N4" s="30"/>
      <c r="O4" s="23"/>
      <c r="P4" s="28">
        <f>IF(N4="",0,INT( 0.03768*(EXP(1.85*LN(480-(N4*60+O4))))))</f>
        <v>0</v>
      </c>
      <c r="Q4" s="31">
        <f t="shared" ref="Q4" si="2">E4+G4+I4+K4+M4+P4</f>
        <v>0</v>
      </c>
      <c r="R4" s="26">
        <f>VLOOKUP(Q4,$B$7:$C$11,2)</f>
        <v>5</v>
      </c>
      <c r="S4" s="6"/>
      <c r="T4" s="6"/>
      <c r="U4" s="6"/>
      <c r="V4" s="6"/>
    </row>
    <row r="5" spans="1:22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6"/>
      <c r="T5" s="6"/>
      <c r="U5" s="6"/>
      <c r="V5" s="6"/>
    </row>
    <row r="6" spans="1:22" x14ac:dyDescent="0.25">
      <c r="A6" s="7"/>
      <c r="B6" s="39" t="s">
        <v>19</v>
      </c>
      <c r="C6" s="40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6"/>
      <c r="T6" s="6"/>
      <c r="U6" s="6"/>
      <c r="V6" s="6"/>
    </row>
    <row r="7" spans="1:22" x14ac:dyDescent="0.25">
      <c r="A7" s="7"/>
      <c r="B7" s="19">
        <v>0</v>
      </c>
      <c r="C7" s="20">
        <v>5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6"/>
      <c r="T7" s="6"/>
      <c r="U7" s="6"/>
      <c r="V7" s="6"/>
    </row>
    <row r="8" spans="1:22" x14ac:dyDescent="0.25">
      <c r="A8" s="7"/>
      <c r="B8" s="19">
        <v>950</v>
      </c>
      <c r="C8" s="20">
        <v>4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6"/>
      <c r="T8" s="6"/>
      <c r="U8" s="6"/>
      <c r="V8" s="6"/>
    </row>
    <row r="9" spans="1:22" x14ac:dyDescent="0.25">
      <c r="A9" s="7"/>
      <c r="B9" s="19">
        <v>1200</v>
      </c>
      <c r="C9" s="20">
        <v>3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6"/>
      <c r="T9" s="6"/>
      <c r="U9" s="6"/>
      <c r="V9" s="6"/>
    </row>
    <row r="10" spans="1:22" x14ac:dyDescent="0.25">
      <c r="A10" s="7"/>
      <c r="B10" s="19">
        <v>1400</v>
      </c>
      <c r="C10" s="20">
        <v>2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6"/>
      <c r="T10" s="6"/>
      <c r="U10" s="6"/>
      <c r="V10" s="6"/>
    </row>
    <row r="11" spans="1:22" x14ac:dyDescent="0.25">
      <c r="A11" s="7"/>
      <c r="B11" s="19">
        <v>1600</v>
      </c>
      <c r="C11" s="20">
        <v>1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6"/>
      <c r="T11" s="6"/>
      <c r="U11" s="6"/>
      <c r="V11" s="6"/>
    </row>
    <row r="12" spans="1:22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5:17" x14ac:dyDescent="0.25">
      <c r="E17" s="2"/>
      <c r="G17" s="2"/>
      <c r="I17" s="2"/>
      <c r="K17" s="2"/>
      <c r="M17" s="2"/>
      <c r="P17" s="2"/>
      <c r="Q17" s="2"/>
    </row>
    <row r="18" spans="5:17" x14ac:dyDescent="0.25">
      <c r="E18" s="2"/>
      <c r="G18" s="2"/>
      <c r="I18" s="2"/>
      <c r="K18" s="2"/>
      <c r="M18" s="2"/>
      <c r="P18" s="2"/>
      <c r="Q18" s="2"/>
    </row>
    <row r="19" spans="5:17" x14ac:dyDescent="0.25">
      <c r="E19" s="2"/>
      <c r="G19" s="2"/>
      <c r="I19" s="2"/>
      <c r="K19" s="2"/>
      <c r="M19" s="2"/>
      <c r="P19" s="2"/>
      <c r="Q19" s="2"/>
    </row>
    <row r="20" spans="5:17" x14ac:dyDescent="0.25">
      <c r="E20" s="2"/>
      <c r="G20" s="2"/>
      <c r="I20" s="2"/>
      <c r="K20" s="2"/>
      <c r="M20" s="2"/>
      <c r="P20" s="2"/>
      <c r="Q20" s="2"/>
    </row>
    <row r="21" spans="5:17" x14ac:dyDescent="0.25">
      <c r="E21" s="2"/>
      <c r="G21" s="2"/>
      <c r="I21" s="2"/>
      <c r="K21" s="2"/>
      <c r="M21" s="2"/>
      <c r="P21" s="2"/>
      <c r="Q21" s="2"/>
    </row>
    <row r="22" spans="5:17" x14ac:dyDescent="0.25">
      <c r="E22" s="2"/>
      <c r="G22" s="2"/>
      <c r="I22" s="2"/>
      <c r="K22" s="2"/>
      <c r="M22" s="2"/>
      <c r="P22" s="2"/>
      <c r="Q22" s="2"/>
    </row>
    <row r="23" spans="5:17" ht="13" x14ac:dyDescent="0.3">
      <c r="Q23" s="4"/>
    </row>
    <row r="24" spans="5:17" ht="13" x14ac:dyDescent="0.3">
      <c r="Q24" s="4"/>
    </row>
    <row r="25" spans="5:17" ht="13" x14ac:dyDescent="0.3">
      <c r="Q25" s="4"/>
    </row>
    <row r="26" spans="5:17" ht="13" x14ac:dyDescent="0.3">
      <c r="Q26" s="4"/>
    </row>
    <row r="27" spans="5:17" ht="13" x14ac:dyDescent="0.3">
      <c r="Q27" s="4"/>
    </row>
    <row r="28" spans="5:17" ht="13" x14ac:dyDescent="0.3">
      <c r="Q28" s="4"/>
    </row>
    <row r="29" spans="5:17" ht="13" x14ac:dyDescent="0.3">
      <c r="Q29" s="4"/>
    </row>
    <row r="30" spans="5:17" ht="13" x14ac:dyDescent="0.3">
      <c r="Q30" s="4"/>
    </row>
    <row r="31" spans="5:17" ht="13" x14ac:dyDescent="0.3">
      <c r="Q31" s="4"/>
    </row>
    <row r="32" spans="5:17" ht="13" x14ac:dyDescent="0.3">
      <c r="Q32" s="4"/>
    </row>
    <row r="33" spans="17:17" ht="13" x14ac:dyDescent="0.3">
      <c r="Q33" s="4"/>
    </row>
    <row r="34" spans="17:17" ht="13" x14ac:dyDescent="0.3">
      <c r="Q34" s="4"/>
    </row>
    <row r="35" spans="17:17" ht="13" x14ac:dyDescent="0.3">
      <c r="Q35" s="4"/>
    </row>
    <row r="36" spans="17:17" ht="13" x14ac:dyDescent="0.3">
      <c r="Q36" s="4"/>
    </row>
    <row r="37" spans="17:17" ht="13" x14ac:dyDescent="0.3">
      <c r="Q37" s="4"/>
    </row>
    <row r="38" spans="17:17" ht="13" x14ac:dyDescent="0.3">
      <c r="Q38" s="4"/>
    </row>
    <row r="39" spans="17:17" ht="13" x14ac:dyDescent="0.3">
      <c r="Q39" s="4"/>
    </row>
    <row r="40" spans="17:17" ht="13" x14ac:dyDescent="0.3">
      <c r="Q40" s="4"/>
    </row>
    <row r="41" spans="17:17" ht="13" x14ac:dyDescent="0.3">
      <c r="Q41" s="4"/>
    </row>
    <row r="42" spans="17:17" ht="13" x14ac:dyDescent="0.3">
      <c r="Q42" s="4"/>
    </row>
    <row r="43" spans="17:17" ht="13" x14ac:dyDescent="0.3">
      <c r="Q43" s="4"/>
    </row>
    <row r="44" spans="17:17" ht="13" x14ac:dyDescent="0.3">
      <c r="Q44" s="4"/>
    </row>
    <row r="45" spans="17:17" ht="13" x14ac:dyDescent="0.3">
      <c r="Q45" s="4"/>
    </row>
    <row r="46" spans="17:17" ht="13" x14ac:dyDescent="0.3">
      <c r="Q46" s="4"/>
    </row>
    <row r="47" spans="17:17" ht="13" x14ac:dyDescent="0.3">
      <c r="Q47" s="4"/>
    </row>
    <row r="48" spans="17:17" ht="13" x14ac:dyDescent="0.3">
      <c r="Q48" s="4"/>
    </row>
    <row r="49" spans="17:17" ht="13" x14ac:dyDescent="0.3">
      <c r="Q49" s="4"/>
    </row>
    <row r="50" spans="17:17" ht="13" x14ac:dyDescent="0.3">
      <c r="Q50" s="4"/>
    </row>
    <row r="51" spans="17:17" ht="13" x14ac:dyDescent="0.3">
      <c r="Q51" s="4"/>
    </row>
    <row r="52" spans="17:17" ht="13" x14ac:dyDescent="0.3">
      <c r="Q52" s="4"/>
    </row>
    <row r="53" spans="17:17" ht="13" x14ac:dyDescent="0.3">
      <c r="Q53" s="4"/>
    </row>
    <row r="54" spans="17:17" ht="13" x14ac:dyDescent="0.3">
      <c r="Q54" s="4"/>
    </row>
    <row r="55" spans="17:17" ht="13" x14ac:dyDescent="0.3">
      <c r="Q55" s="4"/>
    </row>
    <row r="56" spans="17:17" ht="13" x14ac:dyDescent="0.3">
      <c r="Q56" s="4"/>
    </row>
    <row r="57" spans="17:17" ht="13" x14ac:dyDescent="0.3">
      <c r="Q57" s="4"/>
    </row>
  </sheetData>
  <sheetProtection formatCells="0" formatColumns="0" formatRows="0" selectLockedCells="1"/>
  <sortState xmlns:xlrd2="http://schemas.microsoft.com/office/spreadsheetml/2017/richdata2" ref="B4:Q4">
    <sortCondition descending="1" ref="Q4"/>
  </sortState>
  <mergeCells count="4">
    <mergeCell ref="N2:O2"/>
    <mergeCell ref="B6:C6"/>
    <mergeCell ref="B3:C3"/>
    <mergeCell ref="A1:R1"/>
  </mergeCells>
  <phoneticPr fontId="1" type="noConversion"/>
  <printOptions horizontalCentered="1"/>
  <pageMargins left="0.25" right="0.25" top="0.75" bottom="0.75" header="0.3" footer="0.3"/>
  <pageSetup paperSize="9" orientation="portrait" r:id="rId1"/>
  <headerFooter alignWithMargins="0">
    <oddHeader>&amp;L&amp;"Andale Mono,Standard"&amp;16&amp;K000000LA-Wettkampf der Sportklassen&amp;R&amp;"Andale Mono,Standard"&amp;16&amp;K000000 5. Klasse männlich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9"/>
  <sheetViews>
    <sheetView zoomScale="85" zoomScaleNormal="85" workbookViewId="0">
      <selection activeCell="L4" sqref="L4"/>
    </sheetView>
  </sheetViews>
  <sheetFormatPr baseColWidth="10" defaultColWidth="11.453125" defaultRowHeight="12.5" x14ac:dyDescent="0.25"/>
  <cols>
    <col min="1" max="1" width="3" style="2" bestFit="1" customWidth="1"/>
    <col min="2" max="2" width="9.1796875" style="2" bestFit="1" customWidth="1"/>
    <col min="3" max="3" width="8.81640625" style="1" bestFit="1" customWidth="1"/>
    <col min="4" max="4" width="5.453125" style="2" bestFit="1" customWidth="1"/>
    <col min="5" max="5" width="6.36328125" style="3" bestFit="1" customWidth="1"/>
    <col min="6" max="6" width="4.81640625" style="2" hidden="1" customWidth="1"/>
    <col min="7" max="7" width="7.1796875" style="3" hidden="1" customWidth="1"/>
    <col min="8" max="8" width="5.1796875" style="2" bestFit="1" customWidth="1"/>
    <col min="9" max="9" width="7.90625" style="3" bestFit="1" customWidth="1"/>
    <col min="10" max="10" width="5.6328125" style="2" hidden="1" customWidth="1"/>
    <col min="11" max="11" width="6.453125" style="3" hidden="1" customWidth="1"/>
    <col min="12" max="12" width="6.36328125" style="2" bestFit="1" customWidth="1"/>
    <col min="13" max="13" width="6.453125" style="3" bestFit="1" customWidth="1"/>
    <col min="14" max="14" width="3.81640625" style="2" bestFit="1" customWidth="1"/>
    <col min="15" max="15" width="7.81640625" style="2" customWidth="1"/>
    <col min="16" max="16" width="7.36328125" style="3" bestFit="1" customWidth="1"/>
    <col min="17" max="17" width="8.36328125" style="3" bestFit="1" customWidth="1"/>
    <col min="18" max="18" width="4.81640625" style="2" bestFit="1" customWidth="1"/>
    <col min="19" max="16384" width="11.453125" style="2"/>
  </cols>
  <sheetData>
    <row r="1" spans="1:22" ht="19.5" customHeight="1" x14ac:dyDescent="0.25">
      <c r="A1" s="43" t="s">
        <v>23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6"/>
      <c r="T1" s="6"/>
      <c r="U1" s="6"/>
      <c r="V1" s="6"/>
    </row>
    <row r="2" spans="1:22" x14ac:dyDescent="0.25">
      <c r="A2" s="6"/>
      <c r="B2" s="6"/>
      <c r="C2" s="6"/>
      <c r="D2" s="6"/>
      <c r="E2" s="21"/>
      <c r="F2" s="6"/>
      <c r="G2" s="21"/>
      <c r="H2" s="6"/>
      <c r="I2" s="21"/>
      <c r="J2" s="6"/>
      <c r="K2" s="21"/>
      <c r="L2" s="6"/>
      <c r="M2" s="21"/>
      <c r="N2" s="38" t="s">
        <v>15</v>
      </c>
      <c r="O2" s="38"/>
      <c r="P2" s="21"/>
      <c r="Q2" s="21"/>
      <c r="R2" s="6"/>
      <c r="S2" s="6"/>
      <c r="T2" s="6"/>
      <c r="U2" s="6"/>
      <c r="V2" s="6"/>
    </row>
    <row r="3" spans="1:22" ht="22" customHeight="1" x14ac:dyDescent="0.25">
      <c r="A3" s="12"/>
      <c r="B3" s="41" t="s">
        <v>0</v>
      </c>
      <c r="C3" s="42"/>
      <c r="D3" s="13" t="s">
        <v>1</v>
      </c>
      <c r="E3" s="14" t="s">
        <v>4</v>
      </c>
      <c r="F3" s="13" t="s">
        <v>2</v>
      </c>
      <c r="G3" s="14" t="s">
        <v>3</v>
      </c>
      <c r="H3" s="13" t="s">
        <v>5</v>
      </c>
      <c r="I3" s="14" t="s">
        <v>6</v>
      </c>
      <c r="J3" s="13" t="s">
        <v>7</v>
      </c>
      <c r="K3" s="14" t="s">
        <v>8</v>
      </c>
      <c r="L3" s="13" t="s">
        <v>9</v>
      </c>
      <c r="M3" s="14" t="s">
        <v>10</v>
      </c>
      <c r="N3" s="13" t="s">
        <v>11</v>
      </c>
      <c r="O3" s="13" t="s">
        <v>21</v>
      </c>
      <c r="P3" s="14" t="s">
        <v>13</v>
      </c>
      <c r="Q3" s="15" t="s">
        <v>14</v>
      </c>
      <c r="R3" s="12" t="s">
        <v>20</v>
      </c>
      <c r="S3" s="6"/>
      <c r="T3" s="6"/>
      <c r="U3" s="6"/>
      <c r="V3" s="6"/>
    </row>
    <row r="4" spans="1:22" ht="22.5" customHeight="1" x14ac:dyDescent="0.25">
      <c r="A4" s="26">
        <v>1</v>
      </c>
      <c r="B4" s="25"/>
      <c r="C4" s="25"/>
      <c r="D4" s="27"/>
      <c r="E4" s="28">
        <f>IF(D4="",0,INT( 25.4347*(EXP(1.81*LN(18-D4)))))</f>
        <v>0</v>
      </c>
      <c r="F4" s="27"/>
      <c r="G4" s="28">
        <f t="shared" ref="G4" si="0">IF(F4="",0,0.606*F4^4-12.242*F4^3+106.4*F4^2-258.3*F4+164.5)</f>
        <v>0</v>
      </c>
      <c r="H4" s="27"/>
      <c r="I4" s="28">
        <f>IF(H4="",0,INT(0.8465*(EXP(1.42*LN((H4*100-75))))))</f>
        <v>0</v>
      </c>
      <c r="J4" s="27"/>
      <c r="K4" s="28">
        <f t="shared" ref="K4" si="1">IF(J4="",0,0.306*J4^2+54.427*J4-88.789)</f>
        <v>0</v>
      </c>
      <c r="L4" s="27"/>
      <c r="M4" s="28">
        <f>IF(L4="",0,INT(1.4*10.14*(EXP(1.08*LN(L4-7)))))</f>
        <v>0</v>
      </c>
      <c r="N4" s="30"/>
      <c r="O4" s="23"/>
      <c r="P4" s="28">
        <f>IF(N4="",0,INT( 0.03768*(EXP(1.85*LN(480-(N4*60+O4))))))</f>
        <v>0</v>
      </c>
      <c r="Q4" s="31">
        <f t="shared" ref="Q4" si="2">E4+G4+I4+K4+M4+P4</f>
        <v>0</v>
      </c>
      <c r="R4" s="26">
        <f>VLOOKUP(Q4,$B$7:$C$11,2)</f>
        <v>5</v>
      </c>
      <c r="S4" s="6"/>
      <c r="T4" s="6"/>
      <c r="U4" s="6"/>
      <c r="V4" s="6"/>
    </row>
    <row r="5" spans="1:22" ht="13" customHeight="1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s="11" customFormat="1" ht="13" customHeight="1" x14ac:dyDescent="0.25">
      <c r="A6" s="7"/>
      <c r="B6" s="39" t="s">
        <v>19</v>
      </c>
      <c r="C6" s="40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s="11" customFormat="1" ht="13" customHeight="1" x14ac:dyDescent="0.25">
      <c r="A7" s="7"/>
      <c r="B7" s="19">
        <v>0</v>
      </c>
      <c r="C7" s="20">
        <v>5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s="11" customFormat="1" ht="13" customHeight="1" x14ac:dyDescent="0.25">
      <c r="A8" s="7"/>
      <c r="B8" s="19">
        <v>950</v>
      </c>
      <c r="C8" s="20">
        <v>4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s="11" customFormat="1" ht="13" customHeight="1" x14ac:dyDescent="0.25">
      <c r="A9" s="7"/>
      <c r="B9" s="19">
        <v>1200</v>
      </c>
      <c r="C9" s="20">
        <v>3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s="11" customFormat="1" ht="13" customHeight="1" x14ac:dyDescent="0.25">
      <c r="A10" s="7"/>
      <c r="B10" s="19">
        <v>1400</v>
      </c>
      <c r="C10" s="20">
        <v>2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s="11" customFormat="1" ht="13" customHeight="1" x14ac:dyDescent="0.25">
      <c r="A11" s="7"/>
      <c r="B11" s="19">
        <v>1600</v>
      </c>
      <c r="C11" s="20">
        <v>1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s="11" customFormat="1" ht="13" customHeight="1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s="11" customFormat="1" ht="13" customHeight="1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x14ac:dyDescent="0.25">
      <c r="E23" s="2"/>
      <c r="G23" s="2"/>
      <c r="I23" s="2"/>
      <c r="K23" s="2"/>
      <c r="M23" s="2"/>
      <c r="P23" s="2"/>
      <c r="Q23" s="2"/>
    </row>
    <row r="24" spans="1:22" x14ac:dyDescent="0.25">
      <c r="E24" s="2"/>
      <c r="G24" s="2"/>
      <c r="I24" s="2"/>
      <c r="K24" s="2"/>
      <c r="M24" s="2"/>
      <c r="P24" s="2"/>
      <c r="Q24" s="2"/>
    </row>
    <row r="25" spans="1:22" x14ac:dyDescent="0.25">
      <c r="E25" s="2"/>
      <c r="G25" s="2"/>
      <c r="I25" s="2"/>
      <c r="K25" s="2"/>
      <c r="M25" s="2"/>
      <c r="P25" s="2"/>
      <c r="Q25" s="2"/>
    </row>
    <row r="26" spans="1:22" x14ac:dyDescent="0.25">
      <c r="E26" s="2"/>
      <c r="G26" s="2"/>
      <c r="I26" s="2"/>
      <c r="K26" s="2"/>
      <c r="M26" s="2"/>
      <c r="P26" s="2"/>
      <c r="Q26" s="2"/>
    </row>
    <row r="27" spans="1:22" ht="13" x14ac:dyDescent="0.3">
      <c r="Q27" s="4"/>
    </row>
    <row r="28" spans="1:22" ht="13" x14ac:dyDescent="0.3">
      <c r="Q28" s="4"/>
    </row>
    <row r="29" spans="1:22" ht="13" x14ac:dyDescent="0.3">
      <c r="Q29" s="4"/>
    </row>
    <row r="30" spans="1:22" ht="13" x14ac:dyDescent="0.3">
      <c r="Q30" s="4"/>
    </row>
    <row r="31" spans="1:22" ht="13" x14ac:dyDescent="0.3">
      <c r="Q31" s="4"/>
    </row>
    <row r="32" spans="1:22" ht="13" x14ac:dyDescent="0.3">
      <c r="Q32" s="4"/>
    </row>
    <row r="33" spans="17:17" ht="13" x14ac:dyDescent="0.3">
      <c r="Q33" s="4"/>
    </row>
    <row r="34" spans="17:17" ht="13" x14ac:dyDescent="0.3">
      <c r="Q34" s="4"/>
    </row>
    <row r="35" spans="17:17" ht="13" x14ac:dyDescent="0.3">
      <c r="Q35" s="4"/>
    </row>
    <row r="36" spans="17:17" ht="13" x14ac:dyDescent="0.3">
      <c r="Q36" s="4"/>
    </row>
    <row r="37" spans="17:17" ht="13" x14ac:dyDescent="0.3">
      <c r="Q37" s="4"/>
    </row>
    <row r="38" spans="17:17" ht="13" x14ac:dyDescent="0.3">
      <c r="Q38" s="4"/>
    </row>
    <row r="39" spans="17:17" ht="13" x14ac:dyDescent="0.3">
      <c r="Q39" s="4"/>
    </row>
    <row r="40" spans="17:17" ht="13" x14ac:dyDescent="0.3">
      <c r="Q40" s="4"/>
    </row>
    <row r="41" spans="17:17" ht="13" x14ac:dyDescent="0.3">
      <c r="Q41" s="4"/>
    </row>
    <row r="42" spans="17:17" ht="13" x14ac:dyDescent="0.3">
      <c r="Q42" s="4"/>
    </row>
    <row r="43" spans="17:17" ht="13" x14ac:dyDescent="0.3">
      <c r="Q43" s="4"/>
    </row>
    <row r="44" spans="17:17" ht="13" x14ac:dyDescent="0.3">
      <c r="Q44" s="4"/>
    </row>
    <row r="45" spans="17:17" ht="13" x14ac:dyDescent="0.3">
      <c r="Q45" s="4"/>
    </row>
    <row r="46" spans="17:17" ht="13" x14ac:dyDescent="0.3">
      <c r="Q46" s="4"/>
    </row>
    <row r="47" spans="17:17" ht="13" x14ac:dyDescent="0.3">
      <c r="Q47" s="4"/>
    </row>
    <row r="48" spans="17:17" ht="13" x14ac:dyDescent="0.3">
      <c r="Q48" s="4"/>
    </row>
    <row r="49" spans="17:17" ht="13" x14ac:dyDescent="0.3">
      <c r="Q49" s="4"/>
    </row>
    <row r="50" spans="17:17" ht="13" x14ac:dyDescent="0.3">
      <c r="Q50" s="4"/>
    </row>
    <row r="51" spans="17:17" ht="13" x14ac:dyDescent="0.3">
      <c r="Q51" s="4"/>
    </row>
    <row r="52" spans="17:17" ht="13" x14ac:dyDescent="0.3">
      <c r="Q52" s="4"/>
    </row>
    <row r="53" spans="17:17" ht="13" x14ac:dyDescent="0.3">
      <c r="Q53" s="4"/>
    </row>
    <row r="54" spans="17:17" ht="13" x14ac:dyDescent="0.3">
      <c r="Q54" s="4"/>
    </row>
    <row r="55" spans="17:17" ht="13" x14ac:dyDescent="0.3">
      <c r="Q55" s="4"/>
    </row>
    <row r="56" spans="17:17" ht="13" x14ac:dyDescent="0.3">
      <c r="Q56" s="4"/>
    </row>
    <row r="57" spans="17:17" ht="13" x14ac:dyDescent="0.3">
      <c r="Q57" s="4"/>
    </row>
    <row r="58" spans="17:17" ht="13" x14ac:dyDescent="0.3">
      <c r="Q58" s="4"/>
    </row>
    <row r="59" spans="17:17" ht="13" x14ac:dyDescent="0.3">
      <c r="Q59" s="4"/>
    </row>
  </sheetData>
  <sheetProtection formatCells="0" formatColumns="0" formatRows="0" selectLockedCells="1" sort="0"/>
  <sortState xmlns:xlrd2="http://schemas.microsoft.com/office/spreadsheetml/2017/richdata2" ref="B4:Q4">
    <sortCondition descending="1" ref="Q4"/>
  </sortState>
  <mergeCells count="4">
    <mergeCell ref="N2:O2"/>
    <mergeCell ref="B6:C6"/>
    <mergeCell ref="B3:C3"/>
    <mergeCell ref="A1:R1"/>
  </mergeCells>
  <phoneticPr fontId="1" type="noConversion"/>
  <printOptions horizontalCentered="1"/>
  <pageMargins left="0.25" right="0.25" top="0.75" bottom="0.75" header="0.3" footer="0.3"/>
  <pageSetup paperSize="9" orientation="landscape" r:id="rId1"/>
  <headerFooter alignWithMargins="0">
    <oddHeader>&amp;L&amp;"Andale Mono,Standard"&amp;16&amp;K000000LA-Wettkampf der Sportklassen&amp;R&amp;"Andale Mono,Standard"&amp;16&amp;K000000 6. Klasse männlich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59"/>
  <sheetViews>
    <sheetView zoomScale="78" zoomScaleNormal="130" workbookViewId="0">
      <selection activeCell="M5" sqref="M5"/>
    </sheetView>
  </sheetViews>
  <sheetFormatPr baseColWidth="10" defaultColWidth="11.453125" defaultRowHeight="12.5" x14ac:dyDescent="0.25"/>
  <cols>
    <col min="1" max="1" width="3.1796875" style="2" bestFit="1" customWidth="1"/>
    <col min="2" max="2" width="12" style="2" bestFit="1" customWidth="1"/>
    <col min="3" max="3" width="10.1796875" style="1" bestFit="1" customWidth="1"/>
    <col min="4" max="4" width="5.6328125" style="2" bestFit="1" customWidth="1"/>
    <col min="5" max="5" width="6.36328125" style="3" bestFit="1" customWidth="1"/>
    <col min="6" max="6" width="4.6328125" style="2" bestFit="1" customWidth="1"/>
    <col min="7" max="7" width="6.6328125" style="3" bestFit="1" customWidth="1"/>
    <col min="8" max="8" width="5.1796875" style="2" bestFit="1" customWidth="1"/>
    <col min="9" max="9" width="7.36328125" style="3" bestFit="1" customWidth="1"/>
    <col min="10" max="10" width="5.6328125" style="2" bestFit="1" customWidth="1"/>
    <col min="11" max="11" width="6.453125" style="3" bestFit="1" customWidth="1"/>
    <col min="12" max="12" width="5.81640625" style="2" bestFit="1" customWidth="1"/>
    <col min="13" max="13" width="6.453125" style="3" bestFit="1" customWidth="1"/>
    <col min="14" max="14" width="3.81640625" style="2" bestFit="1" customWidth="1"/>
    <col min="15" max="15" width="5.453125" style="2" customWidth="1"/>
    <col min="16" max="16" width="7.36328125" style="3" bestFit="1" customWidth="1"/>
    <col min="17" max="17" width="8.36328125" style="3" bestFit="1" customWidth="1"/>
    <col min="18" max="18" width="4.81640625" style="2" bestFit="1" customWidth="1"/>
    <col min="19" max="20" width="11.453125" style="2"/>
    <col min="21" max="21" width="22.08984375" style="2" customWidth="1"/>
    <col min="22" max="22" width="28.453125" style="2" customWidth="1"/>
    <col min="23" max="23" width="15" style="2" customWidth="1"/>
    <col min="24" max="16384" width="11.453125" style="2"/>
  </cols>
  <sheetData>
    <row r="1" spans="1:18" ht="18" x14ac:dyDescent="0.25">
      <c r="A1" s="43" t="s">
        <v>25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</row>
    <row r="2" spans="1:18" ht="13" x14ac:dyDescent="0.3">
      <c r="A2" s="11"/>
      <c r="B2" s="11"/>
      <c r="C2" s="5"/>
      <c r="D2" s="11"/>
      <c r="E2" s="16"/>
      <c r="F2" s="11"/>
      <c r="G2" s="16"/>
      <c r="H2" s="11"/>
      <c r="I2" s="16"/>
      <c r="J2" s="11"/>
      <c r="K2" s="16"/>
      <c r="L2" s="11"/>
      <c r="M2" s="4" t="s">
        <v>22</v>
      </c>
      <c r="N2" s="11"/>
      <c r="O2" s="11"/>
      <c r="P2" s="16"/>
      <c r="Q2" s="16"/>
      <c r="R2" s="11"/>
    </row>
    <row r="3" spans="1:18" x14ac:dyDescent="0.25">
      <c r="A3" s="11"/>
      <c r="B3" s="11"/>
      <c r="C3" s="5"/>
      <c r="D3" s="11"/>
      <c r="E3" s="16"/>
      <c r="F3" s="11"/>
      <c r="G3" s="16"/>
      <c r="H3" s="11"/>
      <c r="I3" s="16"/>
      <c r="J3" s="11"/>
      <c r="K3" s="16"/>
      <c r="L3" s="11"/>
      <c r="M3" s="16"/>
      <c r="N3" s="44" t="s">
        <v>15</v>
      </c>
      <c r="O3" s="44"/>
      <c r="P3" s="16"/>
      <c r="Q3" s="16"/>
      <c r="R3" s="11"/>
    </row>
    <row r="4" spans="1:18" ht="17" customHeight="1" x14ac:dyDescent="0.25">
      <c r="A4" s="26"/>
      <c r="B4" s="41" t="s">
        <v>0</v>
      </c>
      <c r="C4" s="42"/>
      <c r="D4" s="24" t="s">
        <v>1</v>
      </c>
      <c r="E4" s="32" t="s">
        <v>4</v>
      </c>
      <c r="F4" s="24" t="s">
        <v>2</v>
      </c>
      <c r="G4" s="32" t="s">
        <v>3</v>
      </c>
      <c r="H4" s="24" t="s">
        <v>5</v>
      </c>
      <c r="I4" s="32" t="s">
        <v>6</v>
      </c>
      <c r="J4" s="24" t="s">
        <v>7</v>
      </c>
      <c r="K4" s="32" t="s">
        <v>8</v>
      </c>
      <c r="L4" s="24" t="s">
        <v>9</v>
      </c>
      <c r="M4" s="32" t="s">
        <v>10</v>
      </c>
      <c r="N4" s="24" t="s">
        <v>11</v>
      </c>
      <c r="O4" s="24" t="s">
        <v>12</v>
      </c>
      <c r="P4" s="32" t="s">
        <v>13</v>
      </c>
      <c r="Q4" s="33" t="s">
        <v>14</v>
      </c>
      <c r="R4" s="26" t="s">
        <v>20</v>
      </c>
    </row>
    <row r="5" spans="1:18" ht="22.5" customHeight="1" x14ac:dyDescent="0.25">
      <c r="A5" s="26">
        <v>1</v>
      </c>
      <c r="B5" s="24"/>
      <c r="C5" s="24"/>
      <c r="D5" s="27"/>
      <c r="E5" s="28">
        <f>IF(D5="",0,INT( 25.4347*(EXP(1.81*LN(18-D5)))))</f>
        <v>0</v>
      </c>
      <c r="F5" s="27"/>
      <c r="G5" s="28">
        <f>IF(F5="",0,INT(0.14354*(EXP(1.4*LN((F5*100-220))))))</f>
        <v>0</v>
      </c>
      <c r="H5" s="27"/>
      <c r="I5" s="28">
        <f>IF(H5="",0,INT(0.8465*(EXP(1.42*LN((H5*100-75))))))</f>
        <v>0</v>
      </c>
      <c r="J5" s="27"/>
      <c r="K5" s="28">
        <f>IF(J5="",0,INT(51.39*(EXP(1.05*LN(J5-1.5)))))</f>
        <v>0</v>
      </c>
      <c r="L5" s="27"/>
      <c r="M5" s="28">
        <f t="shared" ref="M5" si="0">IF(L5="",0,INT(1.4*10.14*(EXP(1.08*LN(L5-7)))))</f>
        <v>0</v>
      </c>
      <c r="N5" s="30"/>
      <c r="O5" s="23"/>
      <c r="P5" s="28">
        <f>IF(N5="",0,INT( 0.03768*(EXP(1.85*LN(480-(N5*60+O5))))))</f>
        <v>0</v>
      </c>
      <c r="Q5" s="31">
        <f t="shared" ref="Q5" si="1">E5+G5+I5+K5+M5+P5</f>
        <v>0</v>
      </c>
      <c r="R5" s="26">
        <f>VLOOKUP(Q5,$B$8:$C$12,2)</f>
        <v>5</v>
      </c>
    </row>
    <row r="6" spans="1:18" ht="23.5" customHeight="1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x14ac:dyDescent="0.25">
      <c r="A7" s="7"/>
      <c r="B7" s="39" t="s">
        <v>19</v>
      </c>
      <c r="C7" s="40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1:18" x14ac:dyDescent="0.25">
      <c r="A8" s="7"/>
      <c r="B8" s="19">
        <v>0</v>
      </c>
      <c r="C8" s="20">
        <v>5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x14ac:dyDescent="0.25">
      <c r="A9" s="7"/>
      <c r="B9" s="19">
        <v>1700</v>
      </c>
      <c r="C9" s="20">
        <v>4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x14ac:dyDescent="0.25">
      <c r="A10" s="7"/>
      <c r="B10" s="19">
        <v>2000</v>
      </c>
      <c r="C10" s="20">
        <v>3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18" x14ac:dyDescent="0.25">
      <c r="A11" s="7"/>
      <c r="B11" s="19">
        <v>2250</v>
      </c>
      <c r="C11" s="20">
        <v>2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</row>
    <row r="12" spans="1:18" x14ac:dyDescent="0.25">
      <c r="A12" s="7"/>
      <c r="B12" s="19">
        <v>2500</v>
      </c>
      <c r="C12" s="20">
        <v>1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</row>
    <row r="13" spans="1:18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</row>
    <row r="14" spans="1:18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</row>
    <row r="15" spans="1:18" x14ac:dyDescent="0.25">
      <c r="A15" s="11"/>
      <c r="B15" s="11"/>
      <c r="C15" s="5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</row>
    <row r="16" spans="1:18" x14ac:dyDescent="0.25">
      <c r="A16" s="11"/>
      <c r="B16" s="11"/>
      <c r="C16" s="5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</row>
    <row r="17" spans="1:18" x14ac:dyDescent="0.25">
      <c r="A17" s="11"/>
      <c r="B17" s="11"/>
      <c r="C17" s="5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</row>
    <row r="18" spans="1:18" x14ac:dyDescent="0.25">
      <c r="E18" s="2"/>
      <c r="G18" s="2"/>
      <c r="I18" s="2"/>
      <c r="K18" s="2"/>
      <c r="M18" s="2"/>
      <c r="P18" s="2"/>
      <c r="Q18" s="2"/>
    </row>
    <row r="19" spans="1:18" x14ac:dyDescent="0.25">
      <c r="E19" s="2"/>
      <c r="G19" s="2"/>
      <c r="I19" s="2"/>
      <c r="K19" s="2"/>
      <c r="M19" s="2"/>
      <c r="P19" s="2"/>
      <c r="Q19" s="2"/>
    </row>
    <row r="20" spans="1:18" x14ac:dyDescent="0.25">
      <c r="E20" s="2"/>
      <c r="G20" s="2"/>
      <c r="I20" s="2"/>
      <c r="K20" s="2"/>
      <c r="M20" s="2"/>
      <c r="P20" s="2"/>
      <c r="Q20" s="2"/>
    </row>
    <row r="21" spans="1:18" x14ac:dyDescent="0.25">
      <c r="E21" s="2"/>
      <c r="G21" s="2"/>
      <c r="I21" s="2"/>
      <c r="K21" s="2"/>
      <c r="M21" s="2"/>
      <c r="P21" s="2"/>
      <c r="Q21" s="2"/>
    </row>
    <row r="22" spans="1:18" x14ac:dyDescent="0.25">
      <c r="E22" s="2"/>
      <c r="G22" s="2"/>
      <c r="I22" s="2"/>
      <c r="K22" s="2"/>
      <c r="M22" s="2"/>
      <c r="P22" s="2"/>
      <c r="Q22" s="2"/>
    </row>
    <row r="23" spans="1:18" x14ac:dyDescent="0.25">
      <c r="E23" s="2"/>
      <c r="G23" s="2"/>
      <c r="I23" s="2"/>
      <c r="K23" s="2"/>
      <c r="M23" s="2"/>
      <c r="P23" s="2"/>
      <c r="Q23" s="2"/>
    </row>
    <row r="24" spans="1:18" x14ac:dyDescent="0.25">
      <c r="E24" s="2"/>
      <c r="G24" s="2"/>
      <c r="I24" s="2"/>
      <c r="K24" s="2"/>
      <c r="M24" s="2"/>
      <c r="P24" s="2"/>
      <c r="Q24" s="2"/>
    </row>
    <row r="25" spans="1:18" x14ac:dyDescent="0.25">
      <c r="E25" s="2"/>
      <c r="G25" s="2"/>
      <c r="I25" s="2"/>
      <c r="K25" s="2"/>
      <c r="M25" s="2"/>
      <c r="P25" s="2"/>
      <c r="Q25" s="2"/>
    </row>
    <row r="26" spans="1:18" x14ac:dyDescent="0.25">
      <c r="E26" s="2"/>
      <c r="G26" s="2"/>
      <c r="I26" s="2"/>
      <c r="K26" s="2"/>
      <c r="M26" s="2"/>
      <c r="P26" s="2"/>
      <c r="Q26" s="2"/>
    </row>
    <row r="27" spans="1:18" x14ac:dyDescent="0.25">
      <c r="E27" s="2"/>
      <c r="G27" s="2"/>
      <c r="I27" s="2"/>
      <c r="K27" s="2"/>
      <c r="M27" s="2"/>
      <c r="P27" s="2"/>
      <c r="Q27" s="2"/>
    </row>
    <row r="28" spans="1:18" ht="13" x14ac:dyDescent="0.3">
      <c r="Q28" s="4"/>
    </row>
    <row r="29" spans="1:18" ht="13" x14ac:dyDescent="0.3">
      <c r="Q29" s="4"/>
    </row>
    <row r="30" spans="1:18" ht="13" x14ac:dyDescent="0.3">
      <c r="Q30" s="4"/>
    </row>
    <row r="31" spans="1:18" ht="13" x14ac:dyDescent="0.3">
      <c r="Q31" s="4"/>
    </row>
    <row r="32" spans="1:18" ht="13" x14ac:dyDescent="0.3">
      <c r="Q32" s="4"/>
    </row>
    <row r="33" spans="17:17" ht="13" x14ac:dyDescent="0.3">
      <c r="Q33" s="4"/>
    </row>
    <row r="34" spans="17:17" ht="13" x14ac:dyDescent="0.3">
      <c r="Q34" s="4"/>
    </row>
    <row r="35" spans="17:17" ht="13" x14ac:dyDescent="0.3">
      <c r="Q35" s="4"/>
    </row>
    <row r="36" spans="17:17" ht="13" x14ac:dyDescent="0.3">
      <c r="Q36" s="4"/>
    </row>
    <row r="37" spans="17:17" ht="13" x14ac:dyDescent="0.3">
      <c r="Q37" s="4"/>
    </row>
    <row r="38" spans="17:17" ht="13" x14ac:dyDescent="0.3">
      <c r="Q38" s="4"/>
    </row>
    <row r="39" spans="17:17" ht="13" x14ac:dyDescent="0.3">
      <c r="Q39" s="4"/>
    </row>
    <row r="40" spans="17:17" ht="13" x14ac:dyDescent="0.3">
      <c r="Q40" s="4"/>
    </row>
    <row r="41" spans="17:17" ht="13" x14ac:dyDescent="0.3">
      <c r="Q41" s="4"/>
    </row>
    <row r="42" spans="17:17" ht="13" x14ac:dyDescent="0.3">
      <c r="Q42" s="4"/>
    </row>
    <row r="43" spans="17:17" ht="13" x14ac:dyDescent="0.3">
      <c r="Q43" s="4"/>
    </row>
    <row r="44" spans="17:17" ht="13" x14ac:dyDescent="0.3">
      <c r="Q44" s="4"/>
    </row>
    <row r="45" spans="17:17" ht="13" x14ac:dyDescent="0.3">
      <c r="Q45" s="4"/>
    </row>
    <row r="46" spans="17:17" ht="13" x14ac:dyDescent="0.3">
      <c r="Q46" s="4"/>
    </row>
    <row r="47" spans="17:17" ht="13" x14ac:dyDescent="0.3">
      <c r="Q47" s="4"/>
    </row>
    <row r="48" spans="17:17" ht="13" x14ac:dyDescent="0.3">
      <c r="Q48" s="4"/>
    </row>
    <row r="49" spans="17:17" ht="13" x14ac:dyDescent="0.3">
      <c r="Q49" s="4"/>
    </row>
    <row r="50" spans="17:17" ht="13" x14ac:dyDescent="0.3">
      <c r="Q50" s="4"/>
    </row>
    <row r="51" spans="17:17" ht="13" x14ac:dyDescent="0.3">
      <c r="Q51" s="4"/>
    </row>
    <row r="52" spans="17:17" ht="13" x14ac:dyDescent="0.3">
      <c r="Q52" s="4"/>
    </row>
    <row r="53" spans="17:17" ht="13" x14ac:dyDescent="0.3">
      <c r="Q53" s="4"/>
    </row>
    <row r="54" spans="17:17" ht="13" x14ac:dyDescent="0.3">
      <c r="Q54" s="4"/>
    </row>
    <row r="55" spans="17:17" ht="13" x14ac:dyDescent="0.3">
      <c r="Q55" s="4"/>
    </row>
    <row r="56" spans="17:17" ht="13" x14ac:dyDescent="0.3">
      <c r="Q56" s="4"/>
    </row>
    <row r="57" spans="17:17" ht="13" x14ac:dyDescent="0.3">
      <c r="Q57" s="4"/>
    </row>
    <row r="58" spans="17:17" ht="13" x14ac:dyDescent="0.3">
      <c r="Q58" s="4"/>
    </row>
    <row r="59" spans="17:17" ht="13" x14ac:dyDescent="0.3">
      <c r="Q59" s="4"/>
    </row>
  </sheetData>
  <sheetProtection formatCells="0" formatColumns="0" formatRows="0" insertColumns="0" insertRows="0" selectLockedCells="1" sort="0"/>
  <sortState xmlns:xlrd2="http://schemas.microsoft.com/office/spreadsheetml/2017/richdata2" ref="A5:R5">
    <sortCondition descending="1" ref="Q5"/>
  </sortState>
  <mergeCells count="4">
    <mergeCell ref="N3:O3"/>
    <mergeCell ref="B7:C7"/>
    <mergeCell ref="B4:C4"/>
    <mergeCell ref="A1:R1"/>
  </mergeCells>
  <phoneticPr fontId="1" type="noConversion"/>
  <printOptions horizontalCentered="1"/>
  <pageMargins left="0.7" right="0.7" top="0.75" bottom="0.75" header="0.3" footer="0.3"/>
  <pageSetup paperSize="9" orientation="landscape" r:id="rId1"/>
  <headerFooter alignWithMargins="0">
    <oddHeader>&amp;L&amp;"Andale Mono,Standard"&amp;16&amp;K000000LA-Wettkampf der Sportklassen&amp;C&amp;"Andale Mono,Standard"&amp;16&amp;K000000Vormatura&amp;R&amp;"Andale Mono,Standard"&amp;16&amp;K000000 7. Klasse männlich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2"/>
  <sheetViews>
    <sheetView zoomScaleNormal="100" workbookViewId="0">
      <selection activeCell="P4" sqref="P4"/>
    </sheetView>
  </sheetViews>
  <sheetFormatPr baseColWidth="10" defaultColWidth="11.453125" defaultRowHeight="12.5" x14ac:dyDescent="0.25"/>
  <cols>
    <col min="1" max="1" width="3" style="2" bestFit="1" customWidth="1"/>
    <col min="2" max="2" width="11.81640625" style="2" bestFit="1" customWidth="1"/>
    <col min="3" max="3" width="8" style="1" bestFit="1" customWidth="1"/>
    <col min="4" max="4" width="5.6328125" style="1" hidden="1" customWidth="1"/>
    <col min="5" max="5" width="5.6328125" style="2" bestFit="1" customWidth="1"/>
    <col min="6" max="6" width="6.36328125" style="3" bestFit="1" customWidth="1"/>
    <col min="7" max="7" width="4.6328125" style="2" bestFit="1" customWidth="1"/>
    <col min="8" max="8" width="7.1796875" style="3" bestFit="1" customWidth="1"/>
    <col min="9" max="9" width="5.36328125" style="2" hidden="1" customWidth="1"/>
    <col min="10" max="10" width="7.453125" style="3" hidden="1" customWidth="1"/>
    <col min="11" max="11" width="5.6328125" style="2" bestFit="1" customWidth="1"/>
    <col min="12" max="12" width="6.453125" style="3" bestFit="1" customWidth="1"/>
    <col min="13" max="13" width="5.81640625" style="2" hidden="1" customWidth="1"/>
    <col min="14" max="14" width="6.453125" style="3" hidden="1" customWidth="1"/>
    <col min="15" max="15" width="4" style="2" bestFit="1" customWidth="1"/>
    <col min="16" max="16" width="8.36328125" style="2" customWidth="1"/>
    <col min="17" max="17" width="6.36328125" style="3" bestFit="1" customWidth="1"/>
    <col min="18" max="18" width="8.36328125" style="3" bestFit="1" customWidth="1"/>
    <col min="19" max="19" width="4.81640625" style="2" bestFit="1" customWidth="1"/>
    <col min="20" max="16384" width="11.453125" style="2"/>
  </cols>
  <sheetData>
    <row r="1" spans="1:19" ht="18" x14ac:dyDescent="0.25">
      <c r="A1" s="43" t="s">
        <v>26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</row>
    <row r="2" spans="1:19" x14ac:dyDescent="0.25">
      <c r="O2" s="38" t="s">
        <v>17</v>
      </c>
      <c r="P2" s="38"/>
    </row>
    <row r="3" spans="1:19" ht="16.5" customHeight="1" x14ac:dyDescent="0.25">
      <c r="A3" s="26"/>
      <c r="B3" s="41" t="s">
        <v>0</v>
      </c>
      <c r="C3" s="42"/>
      <c r="D3" s="24" t="s">
        <v>16</v>
      </c>
      <c r="E3" s="24" t="s">
        <v>1</v>
      </c>
      <c r="F3" s="32" t="s">
        <v>4</v>
      </c>
      <c r="G3" s="24" t="s">
        <v>2</v>
      </c>
      <c r="H3" s="32" t="s">
        <v>3</v>
      </c>
      <c r="I3" s="24" t="s">
        <v>5</v>
      </c>
      <c r="J3" s="32" t="s">
        <v>6</v>
      </c>
      <c r="K3" s="24" t="s">
        <v>7</v>
      </c>
      <c r="L3" s="32" t="s">
        <v>8</v>
      </c>
      <c r="M3" s="24" t="s">
        <v>9</v>
      </c>
      <c r="N3" s="32" t="s">
        <v>10</v>
      </c>
      <c r="O3" s="24" t="s">
        <v>11</v>
      </c>
      <c r="P3" s="24" t="s">
        <v>21</v>
      </c>
      <c r="Q3" s="32" t="s">
        <v>18</v>
      </c>
      <c r="R3" s="33" t="s">
        <v>14</v>
      </c>
      <c r="S3" s="26" t="s">
        <v>20</v>
      </c>
    </row>
    <row r="4" spans="1:19" ht="23" customHeight="1" x14ac:dyDescent="0.25">
      <c r="A4" s="26">
        <v>1</v>
      </c>
      <c r="B4" s="34"/>
      <c r="C4" s="34"/>
      <c r="D4" s="26"/>
      <c r="E4" s="27"/>
      <c r="F4" s="28">
        <f>IF(E4="",0,INT(17.857*(EXP(1.81*LN(21-E4)))))</f>
        <v>0</v>
      </c>
      <c r="G4" s="27"/>
      <c r="H4" s="28">
        <f>IF(G4="",0,INT(0.188807*(EXP(1.41*LN((G4*100-210))))))</f>
        <v>0</v>
      </c>
      <c r="I4" s="27"/>
      <c r="J4" s="28">
        <f t="shared" ref="J4" si="0">IF(I4="",0,-61.383*I4^3+489.7*I4^2-317.2*I4-30.427)</f>
        <v>0</v>
      </c>
      <c r="K4" s="27"/>
      <c r="L4" s="28">
        <f>IF(K4="",0,INT(56.0211*(EXP(1.05*LN(K4-1.5)))))</f>
        <v>0</v>
      </c>
      <c r="M4" s="27"/>
      <c r="N4" s="28">
        <f t="shared" ref="N4" si="1">IF(M4="",0,0.02232*M4^2+12.738*M4-103.3)</f>
        <v>0</v>
      </c>
      <c r="O4" s="30"/>
      <c r="P4" s="23"/>
      <c r="Q4" s="28">
        <f>IF(O4="",0,INT(0.11193*(EXP(1.88*LN(254-(O4*60+P4))))))</f>
        <v>0</v>
      </c>
      <c r="R4" s="31">
        <f t="shared" ref="R4" si="2">F4+H4+J4+L4+N4+Q4</f>
        <v>0</v>
      </c>
      <c r="S4" s="26">
        <f>VLOOKUP(R4,$B$7:$C$11,2)</f>
        <v>5</v>
      </c>
    </row>
    <row r="5" spans="1:19" x14ac:dyDescent="0.25">
      <c r="A5" s="7"/>
      <c r="B5" s="7"/>
      <c r="C5" s="7"/>
      <c r="D5" s="7"/>
      <c r="E5" s="7"/>
      <c r="F5" s="17"/>
      <c r="G5" s="7"/>
      <c r="H5" s="17"/>
      <c r="I5" s="7"/>
      <c r="J5" s="17"/>
      <c r="K5" s="7"/>
      <c r="L5" s="17"/>
      <c r="M5" s="7"/>
      <c r="N5" s="17"/>
      <c r="O5" s="7"/>
      <c r="P5" s="7"/>
      <c r="Q5" s="17"/>
      <c r="R5" s="17"/>
      <c r="S5" s="7"/>
    </row>
    <row r="6" spans="1:19" x14ac:dyDescent="0.25">
      <c r="A6" s="7"/>
      <c r="B6" s="45" t="s">
        <v>19</v>
      </c>
      <c r="C6" s="45"/>
      <c r="D6" s="7"/>
      <c r="E6" s="7"/>
      <c r="F6" s="17"/>
      <c r="G6" s="7"/>
      <c r="H6" s="17"/>
      <c r="I6" s="7"/>
      <c r="J6" s="17"/>
      <c r="K6" s="7"/>
      <c r="L6" s="17"/>
      <c r="M6" s="7"/>
      <c r="N6" s="17"/>
      <c r="O6" s="7"/>
      <c r="P6" s="7"/>
      <c r="Q6" s="17"/>
      <c r="R6" s="17"/>
      <c r="S6" s="7"/>
    </row>
    <row r="7" spans="1:19" x14ac:dyDescent="0.25">
      <c r="A7" s="7"/>
      <c r="B7" s="19">
        <v>0</v>
      </c>
      <c r="C7" s="18">
        <v>5</v>
      </c>
      <c r="D7" s="7"/>
      <c r="E7" s="7"/>
      <c r="F7" s="17"/>
      <c r="G7" s="7"/>
      <c r="H7" s="17"/>
      <c r="I7" s="7"/>
      <c r="J7" s="17"/>
      <c r="K7" s="7"/>
      <c r="L7" s="17"/>
      <c r="M7" s="7"/>
      <c r="N7" s="17"/>
      <c r="O7" s="7"/>
      <c r="P7" s="7"/>
      <c r="Q7" s="17"/>
      <c r="R7" s="17"/>
      <c r="S7" s="7"/>
    </row>
    <row r="8" spans="1:19" x14ac:dyDescent="0.25">
      <c r="A8" s="7"/>
      <c r="B8" s="19">
        <v>950</v>
      </c>
      <c r="C8" s="18">
        <v>4</v>
      </c>
      <c r="D8" s="7"/>
      <c r="E8" s="7"/>
      <c r="F8" s="17"/>
      <c r="G8" s="7"/>
      <c r="H8" s="17"/>
      <c r="I8" s="7"/>
      <c r="J8" s="17"/>
      <c r="K8" s="7"/>
      <c r="L8" s="17"/>
      <c r="M8" s="7"/>
      <c r="N8" s="17"/>
      <c r="O8" s="7"/>
      <c r="P8" s="7"/>
      <c r="Q8" s="17"/>
      <c r="R8" s="17"/>
      <c r="S8" s="7"/>
    </row>
    <row r="9" spans="1:19" x14ac:dyDescent="0.25">
      <c r="A9" s="7"/>
      <c r="B9" s="19">
        <v>1200</v>
      </c>
      <c r="C9" s="18">
        <v>3</v>
      </c>
      <c r="D9" s="7"/>
      <c r="E9" s="7"/>
      <c r="F9" s="17"/>
      <c r="G9" s="7"/>
      <c r="H9" s="17"/>
      <c r="I9" s="7"/>
      <c r="J9" s="17"/>
      <c r="K9" s="7"/>
      <c r="L9" s="17"/>
      <c r="M9" s="7"/>
      <c r="N9" s="17"/>
      <c r="O9" s="7"/>
      <c r="P9" s="7"/>
      <c r="Q9" s="17"/>
      <c r="R9" s="17"/>
      <c r="S9" s="7"/>
    </row>
    <row r="10" spans="1:19" x14ac:dyDescent="0.25">
      <c r="A10" s="7"/>
      <c r="B10" s="19">
        <v>1400</v>
      </c>
      <c r="C10" s="18">
        <v>2</v>
      </c>
      <c r="D10" s="7"/>
      <c r="E10" s="7"/>
      <c r="F10" s="17"/>
      <c r="G10" s="7"/>
      <c r="H10" s="17"/>
      <c r="I10" s="7"/>
      <c r="J10" s="17"/>
      <c r="K10" s="7"/>
      <c r="L10" s="17"/>
      <c r="M10" s="7"/>
      <c r="N10" s="17"/>
      <c r="O10" s="7"/>
      <c r="P10" s="7"/>
      <c r="Q10" s="17"/>
      <c r="R10" s="17"/>
      <c r="S10" s="7"/>
    </row>
    <row r="11" spans="1:19" x14ac:dyDescent="0.25">
      <c r="A11" s="7"/>
      <c r="B11" s="19">
        <v>1600</v>
      </c>
      <c r="C11" s="18">
        <v>1</v>
      </c>
      <c r="D11" s="7"/>
      <c r="E11" s="7"/>
      <c r="F11" s="17"/>
      <c r="G11" s="7"/>
      <c r="H11" s="17"/>
      <c r="I11" s="7"/>
      <c r="J11" s="17"/>
      <c r="K11" s="7"/>
      <c r="L11" s="17"/>
      <c r="M11" s="7"/>
      <c r="N11" s="17"/>
      <c r="O11" s="7"/>
      <c r="P11" s="7"/>
      <c r="Q11" s="17"/>
      <c r="R11" s="17"/>
      <c r="S11" s="7"/>
    </row>
    <row r="12" spans="1:19" x14ac:dyDescent="0.25">
      <c r="A12" s="11"/>
      <c r="B12" s="11"/>
      <c r="C12" s="5"/>
      <c r="D12" s="5"/>
      <c r="E12" s="11"/>
      <c r="F12" s="16"/>
      <c r="G12" s="11"/>
      <c r="H12" s="16"/>
      <c r="I12" s="11"/>
      <c r="J12" s="16"/>
      <c r="K12" s="11"/>
      <c r="L12" s="16"/>
      <c r="M12" s="11"/>
      <c r="N12" s="16"/>
      <c r="O12" s="11"/>
      <c r="P12" s="11"/>
      <c r="Q12" s="16"/>
      <c r="R12" s="16"/>
      <c r="S12" s="11"/>
    </row>
  </sheetData>
  <sheetProtection formatCells="0" formatColumns="0" formatRows="0" insertColumns="0" insertRows="0" selectLockedCells="1" sort="0"/>
  <sortState xmlns:xlrd2="http://schemas.microsoft.com/office/spreadsheetml/2017/richdata2" ref="B4:R4">
    <sortCondition descending="1" ref="R4"/>
  </sortState>
  <mergeCells count="4">
    <mergeCell ref="O2:P2"/>
    <mergeCell ref="B6:C6"/>
    <mergeCell ref="B3:C3"/>
    <mergeCell ref="A1:S1"/>
  </mergeCells>
  <phoneticPr fontId="1" type="noConversion"/>
  <printOptions horizontalCentered="1"/>
  <pageMargins left="0.25" right="0.25" top="0.75" bottom="0.75" header="0.3" footer="0.3"/>
  <pageSetup paperSize="9" orientation="landscape" r:id="rId1"/>
  <headerFooter alignWithMargins="0">
    <oddHeader>&amp;L&amp;"Andale Mono,Standard"&amp;16&amp;K000000LA-Wettkampf der Sportklassen&amp;R&amp;"Andale Mono,Standard"&amp;16&amp;K000000 5. Klasse weiblich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20"/>
  <sheetViews>
    <sheetView tabSelected="1" zoomScale="85" zoomScaleNormal="85" workbookViewId="0">
      <selection activeCell="I4" sqref="I4"/>
    </sheetView>
  </sheetViews>
  <sheetFormatPr baseColWidth="10" defaultColWidth="11.453125" defaultRowHeight="12.5" x14ac:dyDescent="0.25"/>
  <cols>
    <col min="1" max="1" width="3.1796875" style="2" bestFit="1" customWidth="1"/>
    <col min="2" max="2" width="9.81640625" style="2" bestFit="1" customWidth="1"/>
    <col min="3" max="3" width="8.6328125" style="1" bestFit="1" customWidth="1"/>
    <col min="4" max="4" width="5.6328125" style="1" hidden="1" customWidth="1"/>
    <col min="5" max="5" width="5.453125" style="2" bestFit="1" customWidth="1"/>
    <col min="6" max="6" width="6.36328125" style="3" bestFit="1" customWidth="1"/>
    <col min="7" max="7" width="4.81640625" style="2" hidden="1" customWidth="1"/>
    <col min="8" max="8" width="7.1796875" style="3" hidden="1" customWidth="1"/>
    <col min="9" max="9" width="5.6328125" style="2" bestFit="1" customWidth="1"/>
    <col min="10" max="10" width="7.36328125" style="3" bestFit="1" customWidth="1"/>
    <col min="11" max="11" width="5.6328125" style="2" hidden="1" customWidth="1"/>
    <col min="12" max="12" width="6.453125" style="3" hidden="1" customWidth="1"/>
    <col min="13" max="13" width="5.81640625" style="2" bestFit="1" customWidth="1"/>
    <col min="14" max="14" width="6.453125" style="3" bestFit="1" customWidth="1"/>
    <col min="15" max="15" width="3.81640625" style="2" bestFit="1" customWidth="1"/>
    <col min="16" max="16" width="7.81640625" style="2" customWidth="1"/>
    <col min="17" max="17" width="6.36328125" style="3" bestFit="1" customWidth="1"/>
    <col min="18" max="18" width="8.36328125" style="3" bestFit="1" customWidth="1"/>
    <col min="19" max="19" width="4.81640625" style="2" bestFit="1" customWidth="1"/>
    <col min="20" max="16384" width="11.453125" style="2"/>
  </cols>
  <sheetData>
    <row r="1" spans="1:21" ht="18" x14ac:dyDescent="0.25">
      <c r="A1" s="43" t="s">
        <v>27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7"/>
      <c r="U1" s="7"/>
    </row>
    <row r="2" spans="1:21" x14ac:dyDescent="0.25">
      <c r="A2" s="7"/>
      <c r="B2" s="7"/>
      <c r="C2" s="7"/>
      <c r="D2" s="7"/>
      <c r="E2" s="7"/>
      <c r="F2" s="17"/>
      <c r="G2" s="7"/>
      <c r="H2" s="17"/>
      <c r="I2" s="7"/>
      <c r="J2" s="17"/>
      <c r="K2" s="7"/>
      <c r="L2" s="17"/>
      <c r="M2" s="7"/>
      <c r="N2" s="17"/>
      <c r="O2" s="44" t="s">
        <v>17</v>
      </c>
      <c r="P2" s="44"/>
      <c r="Q2" s="17"/>
      <c r="R2" s="17"/>
      <c r="S2" s="7"/>
      <c r="T2" s="7"/>
      <c r="U2" s="7"/>
    </row>
    <row r="3" spans="1:21" ht="19" customHeight="1" x14ac:dyDescent="0.25">
      <c r="A3" s="26"/>
      <c r="B3" s="41" t="s">
        <v>0</v>
      </c>
      <c r="C3" s="42"/>
      <c r="D3" s="24" t="s">
        <v>16</v>
      </c>
      <c r="E3" s="24" t="s">
        <v>1</v>
      </c>
      <c r="F3" s="32" t="s">
        <v>4</v>
      </c>
      <c r="G3" s="24" t="s">
        <v>2</v>
      </c>
      <c r="H3" s="32" t="s">
        <v>3</v>
      </c>
      <c r="I3" s="24" t="s">
        <v>5</v>
      </c>
      <c r="J3" s="32" t="s">
        <v>6</v>
      </c>
      <c r="K3" s="24" t="s">
        <v>7</v>
      </c>
      <c r="L3" s="32" t="s">
        <v>8</v>
      </c>
      <c r="M3" s="24" t="s">
        <v>9</v>
      </c>
      <c r="N3" s="32" t="s">
        <v>10</v>
      </c>
      <c r="O3" s="24" t="s">
        <v>11</v>
      </c>
      <c r="P3" s="24" t="s">
        <v>21</v>
      </c>
      <c r="Q3" s="32" t="s">
        <v>18</v>
      </c>
      <c r="R3" s="33" t="s">
        <v>14</v>
      </c>
      <c r="S3" s="26" t="s">
        <v>20</v>
      </c>
      <c r="T3" s="7"/>
      <c r="U3" s="7"/>
    </row>
    <row r="4" spans="1:21" ht="26" customHeight="1" x14ac:dyDescent="0.25">
      <c r="A4" s="26">
        <v>1</v>
      </c>
      <c r="B4" s="35"/>
      <c r="C4" s="35"/>
      <c r="D4" s="26"/>
      <c r="E4" s="27"/>
      <c r="F4" s="28">
        <f>IF(E4="",0,INT(17.857*(EXP(1.81*LN(21-E4)))))</f>
        <v>0</v>
      </c>
      <c r="G4" s="27"/>
      <c r="H4" s="28">
        <f t="shared" ref="H4" si="0">IF(G4="",0,0.606*G4^4-12.242*G4^3+106.4*G4^2-258.3*G4+164.5)</f>
        <v>0</v>
      </c>
      <c r="I4" s="27"/>
      <c r="J4" s="28">
        <f>IF(I4="",0,INT(1.84523*(EXP(1.348*LN((I4*100-75))))))</f>
        <v>0</v>
      </c>
      <c r="K4" s="27"/>
      <c r="L4" s="28">
        <f t="shared" ref="L4" si="1">IF(K4="",0,0.306*K4^2+54.427*K4-88.789)</f>
        <v>0</v>
      </c>
      <c r="M4" s="27"/>
      <c r="N4" s="28">
        <f>IF(M4="",0,INT(1.3*15.9803*(EXP(1.04*LN(M4-3.8)))))</f>
        <v>0</v>
      </c>
      <c r="O4" s="30"/>
      <c r="P4" s="23"/>
      <c r="Q4" s="28">
        <f>IF(O4="",0,INT(0.11193*(EXP(1.88*LN(254-(O4*60+P4))))))</f>
        <v>0</v>
      </c>
      <c r="R4" s="31">
        <f t="shared" ref="R4" si="2">F4+H4+J4+L4+N4+Q4</f>
        <v>0</v>
      </c>
      <c r="S4" s="26">
        <f>VLOOKUP(R4,$B$7:$C$11,2)</f>
        <v>5</v>
      </c>
      <c r="T4" s="7"/>
      <c r="U4" s="7"/>
    </row>
    <row r="5" spans="1:21" x14ac:dyDescent="0.25">
      <c r="A5" s="7"/>
      <c r="B5" s="7"/>
      <c r="C5" s="7"/>
      <c r="D5" s="7"/>
      <c r="E5" s="8"/>
      <c r="F5" s="9"/>
      <c r="G5" s="8"/>
      <c r="H5" s="9"/>
      <c r="I5" s="8"/>
      <c r="J5" s="9"/>
      <c r="K5" s="8"/>
      <c r="L5" s="9"/>
      <c r="M5" s="8"/>
      <c r="N5" s="9"/>
      <c r="O5" s="10"/>
      <c r="P5" s="10"/>
      <c r="Q5" s="9"/>
      <c r="R5" s="9"/>
      <c r="S5" s="7"/>
      <c r="T5" s="7"/>
      <c r="U5" s="7"/>
    </row>
    <row r="6" spans="1:21" x14ac:dyDescent="0.25">
      <c r="A6" s="7"/>
      <c r="B6" s="45" t="s">
        <v>19</v>
      </c>
      <c r="C6" s="45"/>
      <c r="D6" s="7"/>
      <c r="E6" s="7"/>
      <c r="F6" s="17"/>
      <c r="G6" s="7"/>
      <c r="H6" s="17"/>
      <c r="I6" s="7"/>
      <c r="J6" s="17"/>
      <c r="K6" s="7"/>
      <c r="L6" s="17"/>
      <c r="M6" s="7"/>
      <c r="N6" s="17"/>
      <c r="O6" s="7"/>
      <c r="P6" s="7"/>
      <c r="Q6" s="17"/>
      <c r="R6" s="17"/>
      <c r="S6" s="7"/>
      <c r="T6" s="7"/>
      <c r="U6" s="7"/>
    </row>
    <row r="7" spans="1:21" x14ac:dyDescent="0.25">
      <c r="A7" s="7"/>
      <c r="B7" s="19">
        <v>0</v>
      </c>
      <c r="C7" s="18">
        <v>5</v>
      </c>
      <c r="D7" s="7"/>
      <c r="E7" s="7"/>
      <c r="F7" s="17"/>
      <c r="G7" s="7"/>
      <c r="H7" s="17"/>
      <c r="I7" s="7"/>
      <c r="J7" s="17"/>
      <c r="K7" s="7"/>
      <c r="L7" s="17"/>
      <c r="M7" s="7"/>
      <c r="N7" s="17"/>
      <c r="O7" s="7"/>
      <c r="P7" s="7"/>
      <c r="Q7" s="17"/>
      <c r="R7" s="17"/>
      <c r="S7" s="7"/>
      <c r="T7" s="7"/>
      <c r="U7" s="7"/>
    </row>
    <row r="8" spans="1:21" x14ac:dyDescent="0.25">
      <c r="A8" s="7"/>
      <c r="B8" s="19">
        <v>950</v>
      </c>
      <c r="C8" s="18">
        <v>4</v>
      </c>
      <c r="D8" s="7"/>
      <c r="E8" s="7"/>
      <c r="F8" s="17"/>
      <c r="G8" s="7"/>
      <c r="H8" s="17"/>
      <c r="I8" s="7"/>
      <c r="J8" s="17"/>
      <c r="K8" s="7"/>
      <c r="L8" s="17"/>
      <c r="M8" s="7"/>
      <c r="N8" s="17"/>
      <c r="O8" s="7"/>
      <c r="P8" s="7"/>
      <c r="Q8" s="17"/>
      <c r="R8" s="17"/>
      <c r="S8" s="7"/>
      <c r="T8" s="7"/>
      <c r="U8" s="7"/>
    </row>
    <row r="9" spans="1:21" x14ac:dyDescent="0.25">
      <c r="A9" s="7"/>
      <c r="B9" s="19">
        <v>1200</v>
      </c>
      <c r="C9" s="18">
        <v>3</v>
      </c>
      <c r="D9" s="7"/>
      <c r="E9" s="7"/>
      <c r="F9" s="17"/>
      <c r="G9" s="7"/>
      <c r="H9" s="17"/>
      <c r="I9" s="7"/>
      <c r="J9" s="17"/>
      <c r="K9" s="7"/>
      <c r="L9" s="17"/>
      <c r="M9" s="7"/>
      <c r="N9" s="17"/>
      <c r="O9" s="7"/>
      <c r="P9" s="7"/>
      <c r="Q9" s="17"/>
      <c r="R9" s="17"/>
      <c r="S9" s="7"/>
      <c r="T9" s="7"/>
      <c r="U9" s="7"/>
    </row>
    <row r="10" spans="1:21" x14ac:dyDescent="0.25">
      <c r="A10" s="7"/>
      <c r="B10" s="19">
        <v>1400</v>
      </c>
      <c r="C10" s="18">
        <v>2</v>
      </c>
      <c r="D10" s="7"/>
      <c r="E10" s="7"/>
      <c r="F10" s="17"/>
      <c r="G10" s="7"/>
      <c r="H10" s="17"/>
      <c r="I10" s="7"/>
      <c r="J10" s="17"/>
      <c r="K10" s="7"/>
      <c r="L10" s="17"/>
      <c r="M10" s="7"/>
      <c r="N10" s="17"/>
      <c r="O10" s="7"/>
      <c r="P10" s="7"/>
      <c r="Q10" s="17"/>
      <c r="R10" s="17"/>
      <c r="S10" s="7"/>
      <c r="T10" s="7"/>
      <c r="U10" s="7"/>
    </row>
    <row r="11" spans="1:21" x14ac:dyDescent="0.25">
      <c r="A11" s="7"/>
      <c r="B11" s="19">
        <v>1600</v>
      </c>
      <c r="C11" s="18">
        <v>1</v>
      </c>
      <c r="D11" s="7"/>
      <c r="E11" s="7"/>
      <c r="F11" s="17"/>
      <c r="G11" s="7"/>
      <c r="H11" s="17"/>
      <c r="I11" s="7"/>
      <c r="J11" s="17"/>
      <c r="K11" s="7"/>
      <c r="L11" s="17"/>
      <c r="M11" s="7"/>
      <c r="N11" s="17"/>
      <c r="O11" s="7"/>
      <c r="P11" s="7"/>
      <c r="Q11" s="17"/>
      <c r="R11" s="17"/>
      <c r="S11" s="7"/>
      <c r="T11" s="7"/>
      <c r="U11" s="7"/>
    </row>
    <row r="12" spans="1:21" x14ac:dyDescent="0.25">
      <c r="A12" s="7"/>
      <c r="B12" s="7"/>
      <c r="C12" s="7"/>
      <c r="D12" s="7"/>
      <c r="E12" s="7"/>
      <c r="F12" s="17"/>
      <c r="G12" s="7"/>
      <c r="H12" s="17"/>
      <c r="I12" s="7"/>
      <c r="J12" s="17"/>
      <c r="K12" s="7"/>
      <c r="L12" s="17"/>
      <c r="M12" s="7"/>
      <c r="N12" s="17"/>
      <c r="O12" s="7"/>
      <c r="P12" s="7"/>
      <c r="Q12" s="17"/>
      <c r="R12" s="17"/>
      <c r="S12" s="7"/>
      <c r="T12" s="7"/>
      <c r="U12" s="7"/>
    </row>
    <row r="13" spans="1:21" x14ac:dyDescent="0.25">
      <c r="A13" s="7"/>
      <c r="B13" s="7"/>
      <c r="C13" s="7"/>
      <c r="D13" s="7"/>
      <c r="E13" s="7"/>
      <c r="F13" s="17"/>
      <c r="G13" s="7"/>
      <c r="H13" s="17"/>
      <c r="I13" s="7"/>
      <c r="J13" s="17"/>
      <c r="K13" s="7"/>
      <c r="L13" s="17"/>
      <c r="M13" s="7"/>
      <c r="N13" s="17"/>
      <c r="O13" s="7"/>
      <c r="P13" s="7"/>
      <c r="Q13" s="17"/>
      <c r="R13" s="17"/>
      <c r="S13" s="7"/>
      <c r="T13" s="7"/>
      <c r="U13" s="7"/>
    </row>
    <row r="14" spans="1:21" x14ac:dyDescent="0.25">
      <c r="A14" s="7"/>
      <c r="B14" s="7"/>
      <c r="C14" s="7"/>
      <c r="D14" s="7"/>
      <c r="E14" s="7"/>
      <c r="F14" s="17"/>
      <c r="G14" s="7"/>
      <c r="H14" s="17"/>
      <c r="I14" s="7"/>
      <c r="J14" s="17"/>
      <c r="K14" s="7"/>
      <c r="L14" s="17"/>
      <c r="M14" s="7"/>
      <c r="N14" s="17"/>
      <c r="O14" s="7"/>
      <c r="P14" s="7"/>
      <c r="Q14" s="17"/>
      <c r="R14" s="17"/>
      <c r="S14" s="7"/>
      <c r="T14" s="7"/>
      <c r="U14" s="7"/>
    </row>
    <row r="15" spans="1:21" x14ac:dyDescent="0.25">
      <c r="A15" s="7"/>
      <c r="B15" s="7"/>
      <c r="C15" s="7"/>
      <c r="D15" s="7"/>
      <c r="E15" s="7"/>
      <c r="F15" s="17"/>
      <c r="G15" s="7"/>
      <c r="H15" s="17"/>
      <c r="I15" s="7"/>
      <c r="J15" s="17"/>
      <c r="K15" s="7"/>
      <c r="L15" s="17"/>
      <c r="M15" s="7"/>
      <c r="N15" s="17"/>
      <c r="O15" s="7"/>
      <c r="P15" s="7"/>
      <c r="Q15" s="17"/>
      <c r="R15" s="17"/>
      <c r="S15" s="7"/>
      <c r="T15" s="7"/>
      <c r="U15" s="7"/>
    </row>
    <row r="16" spans="1:21" x14ac:dyDescent="0.25">
      <c r="A16" s="7"/>
      <c r="B16" s="7"/>
      <c r="C16" s="7"/>
      <c r="D16" s="7"/>
      <c r="E16" s="7"/>
      <c r="F16" s="17"/>
      <c r="G16" s="7"/>
      <c r="H16" s="17"/>
      <c r="I16" s="7"/>
      <c r="J16" s="17"/>
      <c r="K16" s="7"/>
      <c r="L16" s="17"/>
      <c r="M16" s="7"/>
      <c r="N16" s="17"/>
      <c r="O16" s="7"/>
      <c r="P16" s="7"/>
      <c r="Q16" s="17"/>
      <c r="R16" s="17"/>
      <c r="S16" s="7"/>
      <c r="T16" s="7"/>
      <c r="U16" s="7"/>
    </row>
    <row r="17" spans="1:21" x14ac:dyDescent="0.25">
      <c r="A17" s="7"/>
      <c r="B17" s="7"/>
      <c r="C17" s="7"/>
      <c r="D17" s="7"/>
      <c r="E17" s="7"/>
      <c r="F17" s="17"/>
      <c r="G17" s="7"/>
      <c r="H17" s="17"/>
      <c r="I17" s="7"/>
      <c r="J17" s="17"/>
      <c r="K17" s="7"/>
      <c r="L17" s="17"/>
      <c r="M17" s="7"/>
      <c r="N17" s="17"/>
      <c r="O17" s="7"/>
      <c r="P17" s="7"/>
      <c r="Q17" s="17"/>
      <c r="R17" s="17"/>
      <c r="S17" s="7"/>
      <c r="T17" s="7"/>
      <c r="U17" s="7"/>
    </row>
    <row r="18" spans="1:21" x14ac:dyDescent="0.25">
      <c r="A18" s="7"/>
      <c r="B18" s="7"/>
      <c r="C18" s="7"/>
      <c r="D18" s="7"/>
      <c r="E18" s="7"/>
      <c r="F18" s="17"/>
      <c r="G18" s="7"/>
      <c r="H18" s="17"/>
      <c r="I18" s="7"/>
      <c r="J18" s="17"/>
      <c r="K18" s="7"/>
      <c r="L18" s="17"/>
      <c r="M18" s="7"/>
      <c r="N18" s="17"/>
      <c r="O18" s="7"/>
      <c r="P18" s="7"/>
      <c r="Q18" s="17"/>
      <c r="R18" s="17"/>
      <c r="S18" s="7"/>
      <c r="T18" s="7"/>
      <c r="U18" s="7"/>
    </row>
    <row r="19" spans="1:21" x14ac:dyDescent="0.25">
      <c r="A19" s="7"/>
      <c r="B19" s="7"/>
      <c r="C19" s="7"/>
      <c r="D19" s="7"/>
      <c r="E19" s="7"/>
      <c r="F19" s="17"/>
      <c r="G19" s="7"/>
      <c r="H19" s="17"/>
      <c r="I19" s="7"/>
      <c r="J19" s="17"/>
      <c r="K19" s="7"/>
      <c r="L19" s="17"/>
      <c r="M19" s="7"/>
      <c r="N19" s="17"/>
      <c r="O19" s="7"/>
      <c r="P19" s="7"/>
      <c r="Q19" s="17"/>
      <c r="R19" s="17"/>
      <c r="S19" s="7"/>
      <c r="T19" s="7"/>
      <c r="U19" s="7"/>
    </row>
    <row r="20" spans="1:21" x14ac:dyDescent="0.25">
      <c r="A20" s="7"/>
      <c r="B20" s="7"/>
      <c r="C20" s="7"/>
      <c r="D20" s="7"/>
      <c r="E20" s="7"/>
      <c r="F20" s="17"/>
      <c r="G20" s="7"/>
      <c r="H20" s="17"/>
      <c r="I20" s="7"/>
      <c r="J20" s="17"/>
      <c r="K20" s="7"/>
      <c r="L20" s="17"/>
      <c r="M20" s="7"/>
      <c r="N20" s="17"/>
      <c r="O20" s="7"/>
      <c r="P20" s="7"/>
      <c r="Q20" s="17"/>
      <c r="R20" s="17"/>
      <c r="S20" s="7"/>
      <c r="T20" s="7"/>
      <c r="U20" s="7"/>
    </row>
  </sheetData>
  <sheetProtection formatCells="0" formatColumns="0" formatRows="0" insertColumns="0" insertRows="0" selectLockedCells="1"/>
  <mergeCells count="4">
    <mergeCell ref="O2:P2"/>
    <mergeCell ref="B6:C6"/>
    <mergeCell ref="B3:C3"/>
    <mergeCell ref="A1:S1"/>
  </mergeCells>
  <phoneticPr fontId="1" type="noConversion"/>
  <printOptions horizontalCentered="1"/>
  <pageMargins left="0.25" right="0.25" top="0.75" bottom="0.75" header="0.3" footer="0.3"/>
  <pageSetup paperSize="9" orientation="landscape" r:id="rId1"/>
  <headerFooter alignWithMargins="0">
    <oddHeader>&amp;L&amp;"Andale Mono,Standard"&amp;16&amp;K000000LA-Wettkampf der Sportklassen&amp;R&amp;"Andale Mono,Standard"&amp;16&amp;K000000 6. Klasse weiblich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11"/>
  <sheetViews>
    <sheetView zoomScale="77" zoomScaleNormal="100" workbookViewId="0">
      <selection activeCell="M4" sqref="M4"/>
    </sheetView>
  </sheetViews>
  <sheetFormatPr baseColWidth="10" defaultColWidth="11.453125" defaultRowHeight="12.5" x14ac:dyDescent="0.25"/>
  <cols>
    <col min="1" max="1" width="3.1796875" style="7" bestFit="1" customWidth="1"/>
    <col min="2" max="2" width="11.81640625" style="7" bestFit="1" customWidth="1"/>
    <col min="3" max="3" width="9" style="7" bestFit="1" customWidth="1"/>
    <col min="4" max="4" width="5.6328125" style="7" bestFit="1" customWidth="1"/>
    <col min="5" max="5" width="6.36328125" style="17" bestFit="1" customWidth="1"/>
    <col min="6" max="6" width="4.6328125" style="7" bestFit="1" customWidth="1"/>
    <col min="7" max="7" width="6.6328125" style="17" bestFit="1" customWidth="1"/>
    <col min="8" max="8" width="5.1796875" style="7" bestFit="1" customWidth="1"/>
    <col min="9" max="9" width="7.36328125" style="17" bestFit="1" customWidth="1"/>
    <col min="10" max="10" width="5.6328125" style="7" bestFit="1" customWidth="1"/>
    <col min="11" max="11" width="6.453125" style="17" bestFit="1" customWidth="1"/>
    <col min="12" max="12" width="5.81640625" style="7" bestFit="1" customWidth="1"/>
    <col min="13" max="13" width="6.453125" style="17" bestFit="1" customWidth="1"/>
    <col min="14" max="14" width="3.81640625" style="7" bestFit="1" customWidth="1"/>
    <col min="15" max="15" width="7.81640625" style="7" customWidth="1"/>
    <col min="16" max="16" width="6.36328125" style="17" bestFit="1" customWidth="1"/>
    <col min="17" max="17" width="8.36328125" style="17" bestFit="1" customWidth="1"/>
    <col min="18" max="18" width="4.81640625" style="7" bestFit="1" customWidth="1"/>
    <col min="19" max="16384" width="11.453125" style="7"/>
  </cols>
  <sheetData>
    <row r="1" spans="1:19" ht="18.5" customHeight="1" x14ac:dyDescent="0.25">
      <c r="A1" s="43" t="s">
        <v>28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</row>
    <row r="2" spans="1:19" x14ac:dyDescent="0.25">
      <c r="N2" s="44" t="s">
        <v>17</v>
      </c>
      <c r="O2" s="44"/>
    </row>
    <row r="3" spans="1:19" ht="18" customHeight="1" x14ac:dyDescent="0.25">
      <c r="A3" s="26"/>
      <c r="B3" s="41" t="s">
        <v>0</v>
      </c>
      <c r="C3" s="42"/>
      <c r="D3" s="24" t="s">
        <v>1</v>
      </c>
      <c r="E3" s="36" t="s">
        <v>4</v>
      </c>
      <c r="F3" s="24" t="s">
        <v>2</v>
      </c>
      <c r="G3" s="36" t="s">
        <v>3</v>
      </c>
      <c r="H3" s="24" t="s">
        <v>5</v>
      </c>
      <c r="I3" s="36" t="s">
        <v>6</v>
      </c>
      <c r="J3" s="24" t="s">
        <v>7</v>
      </c>
      <c r="K3" s="36" t="s">
        <v>8</v>
      </c>
      <c r="L3" s="24" t="s">
        <v>9</v>
      </c>
      <c r="M3" s="36" t="s">
        <v>10</v>
      </c>
      <c r="N3" s="24" t="s">
        <v>11</v>
      </c>
      <c r="O3" s="24" t="s">
        <v>21</v>
      </c>
      <c r="P3" s="36" t="s">
        <v>18</v>
      </c>
      <c r="Q3" s="37" t="s">
        <v>14</v>
      </c>
      <c r="R3" s="26" t="s">
        <v>20</v>
      </c>
    </row>
    <row r="4" spans="1:19" ht="26" customHeight="1" x14ac:dyDescent="0.25">
      <c r="A4" s="26">
        <v>1</v>
      </c>
      <c r="B4" s="24"/>
      <c r="C4" s="24"/>
      <c r="D4" s="27"/>
      <c r="E4" s="28">
        <f>IF(D4="",0,INT(17.857*(EXP(1.81*LN(21-D4)))))</f>
        <v>0</v>
      </c>
      <c r="F4" s="27"/>
      <c r="G4" s="28">
        <f>IF(F4="",0,INT(0.188807*(EXP(1.41*LN((F4*100-210))))))</f>
        <v>0</v>
      </c>
      <c r="H4" s="27"/>
      <c r="I4" s="28">
        <f>IF(H4="",0,INT(1.84523*(EXP(1.348*LN((H4*100-75))))))</f>
        <v>0</v>
      </c>
      <c r="J4" s="27"/>
      <c r="K4" s="28">
        <f>IF(J4="",0,INT(56.0211*(EXP(1.05*LN(J4-1.5)))))</f>
        <v>0</v>
      </c>
      <c r="L4" s="27"/>
      <c r="M4" s="28">
        <f>IF(L4="",0,INT(1.3*15.9803*(EXP(1.04*LN(L4-3.8)))))</f>
        <v>0</v>
      </c>
      <c r="N4" s="30"/>
      <c r="O4" s="23"/>
      <c r="P4" s="28">
        <f>IF(N4="",0,INT(0.11193*(EXP(1.88*LN(254-(N4*60+O4))))))</f>
        <v>0</v>
      </c>
      <c r="Q4" s="31">
        <f t="shared" ref="Q4" si="0">E4+G4+I4+K4+M4+P4</f>
        <v>0</v>
      </c>
      <c r="R4" s="26">
        <f>VLOOKUP(Q4,$B$7:$C$11,2)</f>
        <v>5</v>
      </c>
    </row>
    <row r="6" spans="1:19" x14ac:dyDescent="0.25">
      <c r="B6" s="46" t="s">
        <v>19</v>
      </c>
      <c r="C6" s="47"/>
    </row>
    <row r="7" spans="1:19" x14ac:dyDescent="0.25">
      <c r="B7" s="19">
        <v>0</v>
      </c>
      <c r="C7" s="18">
        <v>5</v>
      </c>
    </row>
    <row r="8" spans="1:19" x14ac:dyDescent="0.25">
      <c r="B8" s="19">
        <v>1700</v>
      </c>
      <c r="C8" s="18">
        <v>4</v>
      </c>
    </row>
    <row r="9" spans="1:19" x14ac:dyDescent="0.25">
      <c r="B9" s="19">
        <v>2000</v>
      </c>
      <c r="C9" s="18">
        <v>3</v>
      </c>
    </row>
    <row r="10" spans="1:19" x14ac:dyDescent="0.25">
      <c r="B10" s="19">
        <v>2250</v>
      </c>
      <c r="C10" s="18">
        <v>2</v>
      </c>
    </row>
    <row r="11" spans="1:19" x14ac:dyDescent="0.25">
      <c r="B11" s="19">
        <v>2500</v>
      </c>
      <c r="C11" s="18">
        <v>1</v>
      </c>
    </row>
  </sheetData>
  <sheetProtection formatCells="0" formatColumns="0" formatRows="0" insertColumns="0" insertRows="0" selectLockedCells="1"/>
  <sortState xmlns:xlrd2="http://schemas.microsoft.com/office/spreadsheetml/2017/richdata2" ref="B4:Q4">
    <sortCondition descending="1" ref="Q4"/>
  </sortState>
  <mergeCells count="4">
    <mergeCell ref="N2:O2"/>
    <mergeCell ref="B6:C6"/>
    <mergeCell ref="B3:C3"/>
    <mergeCell ref="A1:S1"/>
  </mergeCells>
  <phoneticPr fontId="1" type="noConversion"/>
  <printOptions horizontalCentered="1" verticalCentered="1"/>
  <pageMargins left="0.25" right="0.25" top="0.75" bottom="0.75" header="0.3" footer="0.3"/>
  <pageSetup paperSize="9" orientation="landscape" r:id="rId1"/>
  <headerFooter alignWithMargins="0">
    <oddHeader>&amp;L&amp;"Andale Mono,Standard"&amp;16&amp;K000000LA-Wettkampf der Sportklassen&amp;C&amp;"Andale Mono,Standard"&amp;16&amp;K000000Vormatura&amp;R&amp;"Andale Mono,Standard"&amp;16&amp;K000000 7. Klasse weiblich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M5</vt:lpstr>
      <vt:lpstr>M6</vt:lpstr>
      <vt:lpstr>M7</vt:lpstr>
      <vt:lpstr>W5</vt:lpstr>
      <vt:lpstr>W6</vt:lpstr>
      <vt:lpstr>W7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 Pansy</dc:creator>
  <cp:lastModifiedBy>Tegischer Lukas</cp:lastModifiedBy>
  <cp:lastPrinted>2021-06-16T18:44:24Z</cp:lastPrinted>
  <dcterms:created xsi:type="dcterms:W3CDTF">2010-05-05T21:21:19Z</dcterms:created>
  <dcterms:modified xsi:type="dcterms:W3CDTF">2024-06-07T07:58:15Z</dcterms:modified>
</cp:coreProperties>
</file>